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'БР6.1'!$A$1:$J$71</definedName>
    <definedName name="_xlnm.Print_Area" localSheetId="2">'В3'!$B$1:$R$214</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'Прог7'!$A$1:$K$141</definedName>
    <definedName name="_xlnm.Print_Area" localSheetId="5">'Тр_4'!$A$1:$U$24</definedName>
    <definedName name="_xlnm.Print_Area" localSheetId="4">'ТР5'!$A$1:$D$64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<sst xmlns="http://schemas.openxmlformats.org/spreadsheetml/2006/main" count="2020" uniqueCount="903">
  <si>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</si>
  <si>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</si>
  <si>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</si>
  <si>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</si>
  <si>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</si>
  <si>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</si>
  <si>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</si>
  <si>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</si>
  <si>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</si>
  <si>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</si>
  <si>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</si>
  <si>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</si>
  <si>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</si>
  <si>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</si>
  <si>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</si>
  <si>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</si>
  <si>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</si>
  <si>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</si>
  <si>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</si>
  <si>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</si>
  <si>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</si>
  <si>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</si>
  <si>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</si>
  <si>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</si>
  <si>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</si>
  <si>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</si>
  <si>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</si>
  <si>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</si>
  <si>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</si>
  <si>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</si>
  <si>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</si>
  <si>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</si>
  <si>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</si>
  <si>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</si>
  <si>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</si>
  <si>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</si>
  <si>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</si>
  <si>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</si>
  <si>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</si>
  <si>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</si>
  <si>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</si>
  <si>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</si>
  <si>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</si>
  <si>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</si>
  <si>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</si>
  <si>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</si>
  <si>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</si>
  <si>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</si>
  <si>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</si>
  <si>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</si>
  <si>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</si>
  <si>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</si>
  <si>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</si>
  <si>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</si>
  <si>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</si>
  <si>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</si>
  <si>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</si>
  <si>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</si>
  <si>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</si>
  <si>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</si>
  <si>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</si>
  <si>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</si>
  <si>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</si>
  <si>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</si>
  <si>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</si>
  <si>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</si>
  <si>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</si>
  <si>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</si>
  <si>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</si>
  <si>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</si>
  <si>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</si>
  <si>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</si>
  <si>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</si>
  <si>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</si>
  <si>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</si>
  <si>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</si>
  <si>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</si>
  <si>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</si>
  <si>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</si>
  <si>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</si>
  <si>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</si>
  <si>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</si>
  <si>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</si>
  <si>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</si>
  <si>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</si>
  <si>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</si>
  <si>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</si>
  <si>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</si>
  <si>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</si>
  <si>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</si>
  <si>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</si>
  <si>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</si>
  <si>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</si>
  <si>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</si>
  <si>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</si>
  <si>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</si>
  <si>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</si>
  <si>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</si>
  <si>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</si>
  <si>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</si>
  <si>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</si>
  <si>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</si>
  <si>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</si>
  <si>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</si>
  <si>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</si>
  <si>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</si>
  <si>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</si>
  <si>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</si>
  <si>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</si>
  <si>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</si>
  <si>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</si>
  <si>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</si>
  <si>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</si>
  <si>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</si>
  <si>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</si>
  <si>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</si>
  <si>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</si>
  <si>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</si>
  <si>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</si>
  <si>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</si>
  <si>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</si>
  <si>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</si>
  <si>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</si>
  <si>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</si>
  <si>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</si>
  <si>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</si>
  <si>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</si>
  <si>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</si>
  <si>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</si>
  <si>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</si>
  <si>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</si>
  <si>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</si>
  <si>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</si>
  <si>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</si>
  <si>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</si>
  <si>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</si>
  <si>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</si>
  <si>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</si>
  <si>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</si>
  <si>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</si>
  <si>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</si>
  <si>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</si>
  <si>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</si>
  <si>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</si>
  <si>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</si>
  <si>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</si>
  <si>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</si>
  <si>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</si>
  <si>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</si>
  <si>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</si>
  <si>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</si>
  <si>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</si>
  <si>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</si>
  <si>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</si>
  <si>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</si>
  <si>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</si>
  <si>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</si>
  <si>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</si>
  <si>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</si>
  <si>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</si>
  <si>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</si>
  <si>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</si>
  <si>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</si>
  <si>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</si>
  <si>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</si>
  <si>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</si>
  <si>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</si>
  <si>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</si>
  <si>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</si>
  <si>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</si>
  <si>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</si>
  <si>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</si>
  <si>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</si>
  <si>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</si>
  <si>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</si>
  <si>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</si>
  <si>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</si>
  <si>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</si>
  <si>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</si>
  <si>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</si>
  <si>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</si>
  <si>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</si>
  <si>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</si>
  <si>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</si>
  <si>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</si>
  <si>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</si>
  <si>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</si>
  <si>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</si>
  <si>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</si>
  <si>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</si>
  <si>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</si>
  <si>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</si>
  <si>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</si>
  <si>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</si>
  <si>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</si>
  <si>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</si>
  <si>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</si>
  <si>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</si>
  <si>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</si>
  <si>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</si>
  <si>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</si>
  <si>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</si>
  <si>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</si>
  <si>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</si>
  <si>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</si>
  <si>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</si>
  <si>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</si>
  <si>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</si>
  <si>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</si>
  <si>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</si>
  <si>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</si>
  <si>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</si>
  <si>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</si>
  <si>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</si>
  <si>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</si>
  <si>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</si>
  <si>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</si>
  <si>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</si>
  <si>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</si>
  <si>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</si>
  <si>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</si>
  <si>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</si>
  <si>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</si>
  <si>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</si>
  <si>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</si>
  <si>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</si>
  <si>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</si>
  <si>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</si>
  <si>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</si>
  <si>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</si>
  <si>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</si>
  <si>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</si>
  <si>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</si>
  <si>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</si>
  <si>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</si>
  <si>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</si>
  <si>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</si>
  <si>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</si>
  <si>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</si>
  <si>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</si>
  <si>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</si>
  <si>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</si>
  <si>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</si>
  <si>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</si>
  <si>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</si>
  <si>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</si>
  <si>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</si>
  <si>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</si>
  <si>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</si>
  <si>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</si>
  <si>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</si>
  <si>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</si>
  <si>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</si>
  <si>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</si>
  <si>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</si>
  <si>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</si>
  <si>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</si>
  <si>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</si>
  <si>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</si>
  <si>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</si>
  <si>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</si>
  <si>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</si>
  <si>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</si>
  <si>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</si>
  <si>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</si>
  <si>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</si>
  <si>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</si>
  <si>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</si>
  <si>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</si>
  <si>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</si>
  <si>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</si>
  <si>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</si>
  <si>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</si>
  <si>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</si>
  <si>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</si>
  <si>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</si>
  <si>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</si>
  <si>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</si>
  <si>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</si>
  <si>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</si>
  <si>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</si>
  <si>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</si>
  <si>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</si>
  <si>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</si>
  <si>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</si>
  <si>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</si>
  <si>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</si>
  <si>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</si>
  <si>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</si>
  <si>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</si>
  <si>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</si>
  <si>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</si>
  <si>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</si>
  <si>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</si>
  <si>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</si>
  <si>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</si>
  <si>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</si>
  <si>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</si>
  <si>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</si>
  <si>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</si>
  <si>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</si>
  <si>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</si>
  <si>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</si>
  <si>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</si>
  <si>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</si>
  <si>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</si>
  <si>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</si>
  <si>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</si>
  <si>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</si>
  <si>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</si>
  <si>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</si>
  <si>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</si>
  <si>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</si>
  <si>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</si>
  <si>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</si>
  <si>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</si>
  <si>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</si>
  <si>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</si>
  <si>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</si>
  <si>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</si>
  <si>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</si>
  <si>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</si>
  <si>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</si>
  <si>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</si>
  <si>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</si>
  <si>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</si>
  <si>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</si>
  <si>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</si>
  <si>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</si>
  <si>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</si>
  <si>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</si>
  <si>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</si>
  <si>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</si>
  <si>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</si>
  <si>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</si>
  <si>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</si>
  <si>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</si>
  <si>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</si>
  <si>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</si>
  <si>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</si>
  <si>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</si>
  <si>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</si>
  <si>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</si>
  <si>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</si>
  <si>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</si>
  <si>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</si>
  <si>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</si>
  <si>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</si>
  <si>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</si>
  <si>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</si>
  <si>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</si>
  <si>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</si>
  <si>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</si>
  <si>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</si>
  <si>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</si>
  <si>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</si>
  <si>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</si>
  <si>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</si>
  <si>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</si>
  <si>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</si>
  <si>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</si>
  <si>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</si>
  <si>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</si>
  <si>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</si>
  <si>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</si>
  <si>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</si>
  <si>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</si>
  <si>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</si>
  <si>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</si>
  <si>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</si>
  <si>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</si>
  <si>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</si>
  <si>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</si>
  <si>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</si>
  <si>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</si>
  <si>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</si>
  <si>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</si>
  <si>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</si>
  <si>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</si>
  <si>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</si>
  <si>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</si>
  <si>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</si>
  <si>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</si>
  <si>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</si>
  <si>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</si>
  <si>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</si>
  <si>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</si>
  <si>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</si>
  <si>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</si>
  <si>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</si>
  <si>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</si>
  <si>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</si>
  <si>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</si>
  <si>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</si>
  <si>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</si>
  <si>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</si>
  <si>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</si>
  <si>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</si>
  <si>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</si>
  <si>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</si>
  <si>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</si>
  <si>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</si>
  <si>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</si>
  <si>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</si>
  <si>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</si>
  <si>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</si>
  <si>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</si>
  <si>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</si>
  <si>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</si>
  <si>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</si>
  <si>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</si>
  <si>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</si>
  <si>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</si>
  <si>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</si>
  <si>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</si>
  <si>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</si>
  <si>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</si>
  <si>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</si>
  <si>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</si>
  <si>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</si>
  <si>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</si>
  <si>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</si>
  <si>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</si>
  <si>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</si>
  <si>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</si>
  <si>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</si>
  <si>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</si>
  <si>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</si>
  <si>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</si>
  <si>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</si>
  <si>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</si>
  <si>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</si>
  <si>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</si>
  <si>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</si>
  <si>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</si>
  <si>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</si>
  <si>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</si>
  <si>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</si>
  <si>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</si>
  <si>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</si>
  <si>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</si>
  <si>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</si>
  <si>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</si>
  <si>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</si>
  <si>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</si>
  <si>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</si>
  <si>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</si>
  <si>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</si>
  <si>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</si>
  <si>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</si>
  <si>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</si>
  <si>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</si>
  <si>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</si>
  <si>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</si>
  <si>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</si>
  <si>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</si>
  <si>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</si>
  <si>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</si>
  <si>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</si>
  <si>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</si>
  <si>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</si>
  <si>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</si>
  <si>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</si>
  <si>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</si>
  <si>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</si>
  <si>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</si>
  <si>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</si>
  <si>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</si>
  <si>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</si>
  <si>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</si>
  <si>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</si>
  <si>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</si>
  <si>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</si>
  <si>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</si>
  <si>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</si>
  <si>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</si>
  <si>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</si>
  <si>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</si>
  <si>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</si>
  <si>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</si>
  <si>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</si>
  <si>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</si>
  <si>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</si>
  <si>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</si>
  <si>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</si>
  <si>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</si>
  <si>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</si>
  <si>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</si>
  <si>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</si>
  <si>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</si>
  <si>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</si>
  <si>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</si>
  <si>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</si>
  <si>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</si>
  <si>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</si>
  <si>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</si>
  <si>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</si>
  <si>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</si>
  <si>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</si>
  <si>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</si>
  <si>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</si>
  <si>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</si>
  <si>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</si>
  <si>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</si>
  <si>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</si>
  <si>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</si>
  <si>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</si>
  <si>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</si>
  <si>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</si>
  <si>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</si>
  <si>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</si>
  <si>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</si>
  <si>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</si>
  <si>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</si>
  <si>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</si>
  <si>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</si>
  <si>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</si>
  <si>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</si>
  <si>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</si>
  <si>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</si>
  <si>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</si>
  <si>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</si>
  <si>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</si>
  <si>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</si>
  <si>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</si>
  <si>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</si>
  <si>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</si>
  <si>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</si>
  <si>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</si>
  <si>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</si>
  <si>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</si>
  <si>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</si>
  <si>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</si>
  <si>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</si>
  <si>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</si>
  <si>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</si>
  <si>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</si>
  <si>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</si>
  <si>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</si>
  <si>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</si>
  <si>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</si>
  <si>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</si>
  <si>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</si>
  <si>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</si>
  <si>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</si>
  <si>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</si>
  <si>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</si>
  <si>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</si>
  <si>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</si>
  <si>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</si>
  <si>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</si>
  <si>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</si>
  <si>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</si>
  <si>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</si>
  <si>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</si>
  <si>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</si>
  <si>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</si>
  <si>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</si>
  <si>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</si>
  <si>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</si>
  <si>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</si>
  <si>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</si>
  <si>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</si>
  <si>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</si>
  <si>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</si>
  <si>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</si>
  <si>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</si>
  <si>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</si>
  <si>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</si>
  <si>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</si>
  <si>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</si>
  <si>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</si>
  <si>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</si>
  <si>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</si>
  <si>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</si>
  <si>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</si>
  <si>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</si>
  <si>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</si>
  <si>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</si>
  <si>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</si>
  <si>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</si>
  <si>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</si>
  <si>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</si>
  <si>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</si>
  <si>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</si>
  <si>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</si>
  <si>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</si>
  <si>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</si>
  <si>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</si>
  <si>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</si>
  <si>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</si>
  <si>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</si>
  <si>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</si>
  <si>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</si>
  <si>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</si>
  <si>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</si>
  <si>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</si>
  <si>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</si>
  <si>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</si>
  <si>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</si>
  <si>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</si>
  <si>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</si>
  <si>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</si>
  <si>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</si>
  <si>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</si>
  <si>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</si>
  <si>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</si>
  <si>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</si>
  <si>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</si>
  <si>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</si>
  <si>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</si>
  <si>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</si>
  <si>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</si>
  <si>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</si>
  <si>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</si>
  <si>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</si>
  <si>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</si>
  <si>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</si>
  <si>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</si>
  <si>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</si>
  <si>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</si>
  <si>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</si>
  <si>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</si>
  <si>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</si>
  <si>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</si>
  <si>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</si>
  <si>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</si>
  <si>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</si>
  <si>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</si>
  <si>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</si>
  <si>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</si>
  <si>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</si>
  <si>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</si>
  <si>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</si>
  <si>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</si>
  <si>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</si>
  <si>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</si>
  <si>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</si>
  <si>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</si>
  <si>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</si>
  <si>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</si>
  <si>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</si>
  <si>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</si>
  <si>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</si>
  <si>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</si>
  <si>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</si>
  <si>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</si>
  <si>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</si>
  <si>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</si>
  <si>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</si>
  <si>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</si>
  <si>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</si>
  <si>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</si>
  <si>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</si>
  <si>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</si>
  <si>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</si>
  <si>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</si>
  <si>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</si>
  <si>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</si>
  <si>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</si>
  <si>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</si>
  <si>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</si>
  <si>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</si>
  <si>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</si>
  <si>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</si>
  <si>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</si>
  <si>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</si>
  <si>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</si>
  <si>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</si>
  <si>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</si>
  <si>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</si>
  <si>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</si>
  <si>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</si>
  <si>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</si>
  <si>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</si>
  <si>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</si>
  <si>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</si>
  <si>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</si>
  <si>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</si>
  <si>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</si>
  <si>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</si>
  <si>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</si>
  <si>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</si>
  <si>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</si>
  <si>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</si>
  <si>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</si>
  <si>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</si>
  <si>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</si>
  <si>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</si>
  <si>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</si>
  <si>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</si>
  <si>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</si>
  <si>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</si>
  <si>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</si>
  <si>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</si>
  <si>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</si>
  <si>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</si>
  <si>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</si>
  <si>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</si>
  <si>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</si>
  <si>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</si>
  <si>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</si>
  <si>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</si>
  <si>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</si>
  <si>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</si>
  <si>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</si>
  <si>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</si>
  <si>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</si>
  <si>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</si>
  <si>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</si>
  <si>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</si>
  <si>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</si>
  <si>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</si>
  <si>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</si>
  <si>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</si>
  <si>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</si>
  <si>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</si>
  <si>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</si>
  <si>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</si>
  <si>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</si>
  <si>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</si>
  <si>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</si>
  <si>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</si>
  <si>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</si>
  <si>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</si>
  <si>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</si>
  <si>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</si>
  <si>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</si>
  <si>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</si>
  <si>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</si>
  <si>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</si>
  <si>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</si>
  <si>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</si>
  <si>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</si>
  <si>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</si>
  <si>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</si>
  <si>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</si>
  <si>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</si>
  <si>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</si>
  <si>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</si>
  <si>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</si>
  <si>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</si>
  <si>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</si>
  <si>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</si>
  <si>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</si>
  <si>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</si>
  <si>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</si>
  <si>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</si>
  <si>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</si>
  <si>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</si>
  <si>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</si>
  <si>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</si>
  <si>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</si>
  <si>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</si>
  <si>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</si>
  <si>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</si>
  <si>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</si>
  <si>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</si>
  <si>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</si>
  <si>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</si>
  <si>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</si>
  <si>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</si>
  <si>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</si>
  <si>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</si>
  <si>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</si>
  <si>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</si>
  <si>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</si>
  <si>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</si>
  <si>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</si>
  <si>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</si>
  <si>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</si>
  <si>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</si>
  <si>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</si>
  <si>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</si>
  <si>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</si>
  <si>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</si>
  <si>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</si>
  <si>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</si>
  <si>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</si>
  <si>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</si>
  <si>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</si>
  <si>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</si>
  <si>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</si>
  <si>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</si>
  <si>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</si>
  <si>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</si>
  <si>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</si>
  <si>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</si>
  <si>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</si>
  <si>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</si>
  <si>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</si>
  <si>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</si>
  <si>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</si>
  <si>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</si>
  <si>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</si>
  <si>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</si>
  <si>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</si>
  <si>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</si>
  <si>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</si>
  <si>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</si>
  <si>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</si>
  <si>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</si>
  <si>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</si>
  <si>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</si>
  <si>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</si>
  <si>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</si>
  <si>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</si>
  <si>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</si>
  <si>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</si>
  <si>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</si>
  <si>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</si>
  <si>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</si>
  <si>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</si>
  <si>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</si>
  <si>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</si>
  <si>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</si>
  <si>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</si>
  <si>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</si>
  <si>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</si>
  <si>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</si>
  <si>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</si>
  <si>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</si>
  <si>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</si>
  <si>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</si>
  <si>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</si>
  <si>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</si>
  <si>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</si>
  <si>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</si>
  <si>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</si>
  <si>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</si>
  <si>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</si>
  <si>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</si>
  <si>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</si>
  <si>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</si>
  <si>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</si>
  <si>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</si>
  <si>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</si>
  <si>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</si>
  <si>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</si>
  <si>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</si>
  <si>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</si>
  <si>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</si>
  <si>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</si>
  <si>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</si>
  <si>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</si>
  <si>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</si>
  <si>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</si>
  <si>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</si>
  <si>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</si>
  <si>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</si>
  <si>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</si>
  <si>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</si>
  <si>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</si>
  <si>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</si>
  <si>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</si>
  <si>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</si>
  <si>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</si>
  <si>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</si>
  <si>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</si>
  <si>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</si>
  <si>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</si>
  <si>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</si>
  <si>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</si>
  <si>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</si>
  <si>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</si>
  <si>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</si>
  <si>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</si>
  <si>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</si>
  <si>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</si>
  <si>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</si>
  <si>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</si>
  <si>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</si>
  <si>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</si>
  <si>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</si>
  <si>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</si>
  <si>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</si>
  <si>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</si>
  <si>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</si>
  <si>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</si>
  <si>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</si>
  <si>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</si>
  <si>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</si>
  <si>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</si>
  <si>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</si>
  <si>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</si>
  <si>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Рішення міської ради від 15.08.2023 року № 987</t>
  </si>
  <si>
    <t>1271</t>
  </si>
  <si>
    <t>0611271</t>
  </si>
  <si>
    <t>0611272</t>
  </si>
  <si>
    <t>1272</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</si>
  <si>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</si>
  <si>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 xml:space="preserve"> Реалізація заходів  за рахунок освітньої субвенції з державного бюджету місцевим бюджетам (за спеціальним фондом державного бюджету)</t>
  </si>
  <si>
    <t>2021-2023 роки</t>
  </si>
  <si>
    <t>2023 рік</t>
  </si>
  <si>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</si>
  <si>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</si>
  <si>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</si>
  <si>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</si>
  <si>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</si>
  <si>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</si>
  <si>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</si>
  <si>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</si>
  <si>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32-ої позачергової сесії                                        Новгород-Сіверської міської ради                                                      VIII скликання                                                                                  від 30 жовтня 2023 року № 1021)                                                             </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</si>
</sst>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 numFmtId="207" formatCode="#,##0.00\ _г_р_н_."/>
  </numFmts>
  <fonts count="18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
      <sz val="16"/>
      <color theme="1"/>
      <name val="Arial Cyr"/>
      <family val="0"/>
    </font>
    <font>
      <sz val="16"/>
      <color theme="1"/>
      <name val="Times New Roman Cyr"/>
      <family val="0"/>
    </font>
    <font>
      <sz val="16"/>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0"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0" fillId="0" borderId="0">
      <alignment/>
      <protection/>
    </xf>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4" fillId="25" borderId="1" applyNumberFormat="0" applyAlignment="0" applyProtection="0"/>
    <xf numFmtId="0" fontId="155" fillId="26" borderId="2" applyNumberFormat="0" applyAlignment="0" applyProtection="0"/>
    <xf numFmtId="0" fontId="156"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6" applyNumberFormat="0" applyFill="0" applyAlignment="0" applyProtection="0"/>
    <xf numFmtId="0" fontId="161" fillId="27" borderId="7" applyNumberFormat="0" applyAlignment="0" applyProtection="0"/>
    <xf numFmtId="0" fontId="162" fillId="0" borderId="0" applyNumberFormat="0" applyFill="0" applyBorder="0" applyAlignment="0" applyProtection="0"/>
    <xf numFmtId="0" fontId="16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4" fillId="29" borderId="0" applyNumberFormat="0" applyBorder="0" applyAlignment="0" applyProtection="0"/>
    <xf numFmtId="0" fontId="16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6" fillId="0" borderId="9" applyNumberFormat="0" applyFill="0" applyAlignment="0" applyProtection="0"/>
    <xf numFmtId="0" fontId="28" fillId="0" borderId="0">
      <alignment/>
      <protection/>
    </xf>
    <xf numFmtId="0" fontId="167"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8" fillId="31" borderId="0" applyNumberFormat="0" applyBorder="0" applyAlignment="0" applyProtection="0"/>
  </cellStyleXfs>
  <cellXfs count="114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9" fillId="33" borderId="0" xfId="61" applyFont="1" applyFill="1">
      <alignment/>
      <protection/>
    </xf>
    <xf numFmtId="3" fontId="170" fillId="33" borderId="10" xfId="61" applyNumberFormat="1" applyFont="1" applyFill="1" applyBorder="1" applyAlignment="1">
      <alignment horizontal="right" vertical="center"/>
      <protection/>
    </xf>
    <xf numFmtId="0" fontId="171" fillId="33" borderId="10" xfId="61" applyFont="1" applyFill="1" applyBorder="1" applyAlignment="1">
      <alignment vertical="center"/>
      <protection/>
    </xf>
    <xf numFmtId="0" fontId="172" fillId="33" borderId="0" xfId="61" applyFont="1" applyFill="1">
      <alignment/>
      <protection/>
    </xf>
    <xf numFmtId="3" fontId="173"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105" fillId="37" borderId="0" xfId="61" applyFont="1" applyFill="1">
      <alignment/>
      <protection/>
    </xf>
    <xf numFmtId="3" fontId="36"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4" fillId="0" borderId="0" xfId="0" applyNumberFormat="1" applyFont="1" applyFill="1" applyBorder="1" applyAlignment="1" applyProtection="1">
      <alignment horizontal="justify" vertical="center"/>
      <protection/>
    </xf>
    <xf numFmtId="0" fontId="173" fillId="33" borderId="10" xfId="61" applyFont="1" applyFill="1" applyBorder="1" applyAlignment="1">
      <alignment horizontal="center" vertical="center" wrapText="1"/>
      <protection/>
    </xf>
    <xf numFmtId="49" fontId="173" fillId="33" borderId="10" xfId="60" applyNumberFormat="1" applyFont="1" applyFill="1" applyBorder="1" applyAlignment="1">
      <alignment horizontal="center" vertical="center"/>
      <protection/>
    </xf>
    <xf numFmtId="49" fontId="173" fillId="0" borderId="10" xfId="60" applyNumberFormat="1" applyFont="1" applyBorder="1" applyAlignment="1">
      <alignment horizontal="left" vertical="center" wrapText="1"/>
      <protection/>
    </xf>
    <xf numFmtId="3" fontId="171" fillId="33" borderId="10" xfId="61" applyNumberFormat="1" applyFont="1" applyFill="1" applyBorder="1" applyAlignment="1">
      <alignment horizontal="center" vertical="center" wrapText="1"/>
      <protection/>
    </xf>
    <xf numFmtId="3" fontId="171"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9" fillId="33" borderId="0" xfId="61" applyFont="1" applyFill="1" applyBorder="1">
      <alignment/>
      <protection/>
    </xf>
    <xf numFmtId="0" fontId="85" fillId="37" borderId="0" xfId="61" applyFont="1" applyFill="1" applyBorder="1">
      <alignment/>
      <protection/>
    </xf>
    <xf numFmtId="0" fontId="172"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5" fillId="0" borderId="10" xfId="0" applyFont="1" applyBorder="1" applyAlignment="1">
      <alignment/>
    </xf>
    <xf numFmtId="0" fontId="175" fillId="0" borderId="10" xfId="0" applyFont="1" applyBorder="1" applyAlignment="1">
      <alignment wrapText="1"/>
    </xf>
    <xf numFmtId="0" fontId="176" fillId="0" borderId="10" xfId="0" applyFont="1" applyBorder="1" applyAlignment="1">
      <alignment/>
    </xf>
    <xf numFmtId="0" fontId="176"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3"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0" fillId="37" borderId="0" xfId="61" applyFont="1" applyFill="1">
      <alignment/>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70" fillId="0" borderId="10" xfId="0" applyFont="1" applyBorder="1" applyAlignment="1">
      <alignment wrapText="1"/>
    </xf>
    <xf numFmtId="0" fontId="13" fillId="0" borderId="10" xfId="0" applyFont="1" applyBorder="1" applyAlignment="1">
      <alignment wrapText="1"/>
    </xf>
    <xf numFmtId="4" fontId="39" fillId="0" borderId="10" xfId="0" applyNumberFormat="1" applyFont="1" applyFill="1" applyBorder="1" applyAlignment="1" applyProtection="1">
      <alignment vertical="justify"/>
      <protection/>
    </xf>
    <xf numFmtId="0" fontId="70" fillId="0" borderId="10" xfId="0" applyFont="1" applyBorder="1" applyAlignment="1">
      <alignment vertical="center" wrapText="1"/>
    </xf>
    <xf numFmtId="0" fontId="7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1"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5"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5"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5" fillId="0" borderId="0" xfId="61" applyFont="1">
      <alignment/>
      <protection/>
    </xf>
    <xf numFmtId="0" fontId="37" fillId="0" borderId="10" xfId="61" applyFont="1" applyBorder="1" applyAlignment="1">
      <alignment horizontal="center" vertical="center" wrapText="1"/>
      <protection/>
    </xf>
    <xf numFmtId="0" fontId="37" fillId="0" borderId="10" xfId="61" applyFont="1" applyBorder="1" applyAlignment="1">
      <alignment horizontal="centerContinuous" vertical="center" wrapText="1"/>
      <protection/>
    </xf>
    <xf numFmtId="0" fontId="132"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70"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5" fillId="0" borderId="10" xfId="61" applyFont="1" applyBorder="1">
      <alignment/>
      <protection/>
    </xf>
    <xf numFmtId="49" fontId="33" fillId="37" borderId="10" xfId="60" applyNumberFormat="1" applyFont="1" applyFill="1" applyBorder="1" applyAlignment="1">
      <alignment horizontal="center" vertical="center" wrapText="1"/>
      <protection/>
    </xf>
    <xf numFmtId="0" fontId="33" fillId="37" borderId="10" xfId="60" applyFont="1" applyFill="1" applyBorder="1" applyAlignment="1">
      <alignment horizontal="center" vertical="center" wrapText="1"/>
      <protection/>
    </xf>
    <xf numFmtId="0" fontId="55" fillId="0" borderId="10" xfId="61" applyFont="1" applyBorder="1">
      <alignment/>
      <protection/>
    </xf>
    <xf numFmtId="49" fontId="33"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3" fillId="37" borderId="0" xfId="61" applyFont="1" applyFill="1">
      <alignment/>
      <protection/>
    </xf>
    <xf numFmtId="0" fontId="54" fillId="37" borderId="10" xfId="61" applyFont="1" applyFill="1" applyBorder="1" applyAlignment="1">
      <alignment horizontal="center" vertical="top" wrapText="1"/>
      <protection/>
    </xf>
    <xf numFmtId="3" fontId="54" fillId="37" borderId="10" xfId="61" applyNumberFormat="1" applyFont="1" applyFill="1" applyBorder="1" applyAlignment="1">
      <alignment horizontal="right"/>
      <protection/>
    </xf>
    <xf numFmtId="0" fontId="54"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3" fillId="37" borderId="35" xfId="60" applyNumberFormat="1" applyFont="1" applyFill="1" applyBorder="1" applyAlignment="1">
      <alignment horizontal="center" vertical="center"/>
      <protection/>
    </xf>
    <xf numFmtId="0" fontId="33" fillId="37" borderId="35" xfId="60" applyFont="1" applyFill="1" applyBorder="1" applyAlignment="1">
      <alignment horizontal="center" vertical="center" wrapText="1"/>
      <protection/>
    </xf>
    <xf numFmtId="0" fontId="55"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7"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3" fillId="0" borderId="0" xfId="61" applyFont="1">
      <alignment/>
      <protection/>
    </xf>
    <xf numFmtId="3" fontId="6" fillId="0" borderId="10" xfId="55" applyNumberFormat="1" applyFont="1" applyBorder="1" applyAlignment="1">
      <alignment horizontal="center" vertical="center" wrapText="1"/>
      <protection/>
    </xf>
    <xf numFmtId="49" fontId="73" fillId="33" borderId="14" xfId="60" applyNumberFormat="1" applyFont="1" applyFill="1" applyBorder="1" applyAlignment="1">
      <alignment horizontal="center" vertical="center"/>
      <protection/>
    </xf>
    <xf numFmtId="0" fontId="70" fillId="0" borderId="14" xfId="0" applyFont="1" applyBorder="1" applyAlignment="1">
      <alignment vertical="center" wrapText="1"/>
    </xf>
    <xf numFmtId="197" fontId="70" fillId="0" borderId="14" xfId="69" applyNumberFormat="1" applyFont="1" applyBorder="1" applyAlignment="1">
      <alignment horizontal="center" vertical="center" wrapText="1"/>
      <protection/>
    </xf>
    <xf numFmtId="49" fontId="73" fillId="33" borderId="20" xfId="60" applyNumberFormat="1" applyFont="1" applyFill="1" applyBorder="1" applyAlignment="1">
      <alignment horizontal="center" vertical="center"/>
      <protection/>
    </xf>
    <xf numFmtId="0" fontId="70" fillId="0" borderId="20" xfId="0" applyFont="1" applyBorder="1" applyAlignment="1">
      <alignment vertical="center" wrapText="1"/>
    </xf>
    <xf numFmtId="0" fontId="70"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7"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7"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5" fillId="37" borderId="10" xfId="61" applyFont="1" applyFill="1" applyBorder="1">
      <alignment/>
      <protection/>
    </xf>
    <xf numFmtId="0" fontId="70" fillId="0" borderId="0" xfId="0" applyNumberFormat="1" applyFont="1" applyFill="1" applyBorder="1" applyAlignment="1" applyProtection="1">
      <alignment vertical="top" wrapText="1"/>
      <protection/>
    </xf>
    <xf numFmtId="0" fontId="85" fillId="0" borderId="0" xfId="61" applyFont="1" applyBorder="1">
      <alignment/>
      <protection/>
    </xf>
    <xf numFmtId="3" fontId="6" fillId="0" borderId="10" xfId="61" applyNumberFormat="1" applyFont="1" applyBorder="1" applyAlignment="1">
      <alignment horizontal="center" vertical="center"/>
      <protection/>
    </xf>
    <xf numFmtId="49" fontId="134"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207" fontId="70" fillId="0" borderId="10" xfId="69" applyNumberFormat="1" applyFont="1" applyBorder="1" applyAlignment="1">
      <alignment horizontal="center" vertical="center" wrapText="1"/>
      <protection/>
    </xf>
    <xf numFmtId="0" fontId="177" fillId="33" borderId="0" xfId="61" applyFont="1" applyFill="1">
      <alignment/>
      <protection/>
    </xf>
    <xf numFmtId="49" fontId="178" fillId="33" borderId="10" xfId="60" applyNumberFormat="1" applyFont="1" applyFill="1" applyBorder="1" applyAlignment="1">
      <alignment horizontal="center" vertical="center"/>
      <protection/>
    </xf>
    <xf numFmtId="49" fontId="178" fillId="0" borderId="10" xfId="60" applyNumberFormat="1" applyFont="1" applyBorder="1" applyAlignment="1">
      <alignment horizontal="left" vertical="center" wrapText="1"/>
      <protection/>
    </xf>
    <xf numFmtId="0" fontId="178" fillId="33" borderId="10" xfId="61" applyFont="1" applyFill="1" applyBorder="1" applyAlignment="1">
      <alignment horizontal="center" vertical="center" wrapText="1"/>
      <protection/>
    </xf>
    <xf numFmtId="3" fontId="179" fillId="33" borderId="10" xfId="61" applyNumberFormat="1" applyFont="1" applyFill="1" applyBorder="1" applyAlignment="1">
      <alignment horizontal="center" vertical="center" wrapText="1"/>
      <protection/>
    </xf>
    <xf numFmtId="3" fontId="179" fillId="33" borderId="10" xfId="61" applyNumberFormat="1" applyFont="1" applyFill="1" applyBorder="1" applyAlignment="1">
      <alignment vertical="center"/>
      <protection/>
    </xf>
    <xf numFmtId="0" fontId="179" fillId="33" borderId="10" xfId="61" applyFont="1" applyFill="1" applyBorder="1" applyAlignment="1">
      <alignment vertical="center"/>
      <protection/>
    </xf>
    <xf numFmtId="3" fontId="178" fillId="33" borderId="10" xfId="61" applyNumberFormat="1" applyFont="1" applyFill="1" applyBorder="1" applyAlignment="1">
      <alignment horizontal="right" vertical="center"/>
      <protection/>
    </xf>
    <xf numFmtId="0" fontId="177" fillId="33" borderId="0" xfId="61" applyFont="1" applyFill="1" applyBorder="1">
      <alignment/>
      <protection/>
    </xf>
    <xf numFmtId="3" fontId="73" fillId="37" borderId="10" xfId="60" applyNumberFormat="1" applyFont="1" applyFill="1" applyBorder="1" applyAlignment="1">
      <alignment horizontal="right"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5" fillId="0" borderId="12" xfId="0" applyNumberFormat="1" applyFont="1" applyFill="1" applyBorder="1" applyAlignment="1" applyProtection="1">
      <alignment horizontal="left" vertical="center" wrapText="1"/>
      <protection/>
    </xf>
    <xf numFmtId="0" fontId="7" fillId="0" borderId="22" xfId="0" applyFont="1" applyBorder="1" applyAlignment="1">
      <alignment horizontal="left" vertical="center" wrapText="1"/>
    </xf>
    <xf numFmtId="0" fontId="125"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7" fillId="0" borderId="36" xfId="0" applyNumberFormat="1" applyFont="1" applyFill="1" applyBorder="1" applyAlignment="1" applyProtection="1">
      <alignment horizontal="left" vertical="center"/>
      <protection/>
    </xf>
    <xf numFmtId="0" fontId="131" fillId="0" borderId="22" xfId="0" applyNumberFormat="1" applyFont="1" applyFill="1" applyBorder="1" applyAlignment="1" applyProtection="1">
      <alignment horizontal="left" vertical="center" wrapText="1"/>
      <protection/>
    </xf>
    <xf numFmtId="0" fontId="131" fillId="0" borderId="12" xfId="0" applyNumberFormat="1" applyFont="1" applyFill="1" applyBorder="1" applyAlignment="1" applyProtection="1">
      <alignment horizontal="left" vertical="center"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49" fontId="6" fillId="0" borderId="10" xfId="69" applyNumberFormat="1" applyFont="1" applyBorder="1" applyAlignment="1" applyProtection="1">
      <alignment horizontal="center" vertical="center" wrapText="1"/>
      <protection locked="0"/>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70" fillId="0" borderId="0" xfId="61" applyFont="1" applyAlignment="1">
      <alignment horizontal="left"/>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9" fillId="0" borderId="30" xfId="61" applyFont="1" applyFill="1" applyBorder="1" applyAlignment="1">
      <alignment horizontal="left" vertical="center" wrapText="1"/>
      <protection/>
    </xf>
    <xf numFmtId="0" fontId="69" fillId="0" borderId="46"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S7" sqref="S7"/>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84" t="s">
        <v>902</v>
      </c>
      <c r="F2" s="984"/>
      <c r="G2" s="984"/>
    </row>
    <row r="3" spans="5:7" ht="18.75" customHeight="1">
      <c r="E3" s="984"/>
      <c r="F3" s="984"/>
      <c r="G3" s="984"/>
    </row>
    <row r="4" spans="5:7" ht="117.75" customHeight="1">
      <c r="E4" s="984"/>
      <c r="F4" s="984"/>
      <c r="G4" s="984"/>
    </row>
    <row r="5" spans="1:6" ht="23.25" customHeight="1">
      <c r="A5" s="994" t="s">
        <v>723</v>
      </c>
      <c r="B5" s="994"/>
      <c r="C5" s="994"/>
      <c r="D5" s="994"/>
      <c r="E5" s="994"/>
      <c r="F5" s="994"/>
    </row>
    <row r="6" spans="1:6" ht="18.75">
      <c r="A6" s="995">
        <v>2553900000</v>
      </c>
      <c r="B6" s="995"/>
      <c r="C6" s="31"/>
      <c r="F6" s="27"/>
    </row>
    <row r="7" spans="1:6" ht="18.75">
      <c r="A7" s="790" t="s">
        <v>329</v>
      </c>
      <c r="B7" s="789"/>
      <c r="C7" s="31"/>
      <c r="F7" s="27"/>
    </row>
    <row r="8" spans="1:6" s="5" customFormat="1" ht="20.25" customHeight="1">
      <c r="A8" s="985" t="s">
        <v>269</v>
      </c>
      <c r="B8" s="987" t="s">
        <v>809</v>
      </c>
      <c r="C8" s="987" t="s">
        <v>338</v>
      </c>
      <c r="D8" s="989" t="s">
        <v>102</v>
      </c>
      <c r="E8" s="991" t="s">
        <v>103</v>
      </c>
      <c r="F8" s="992"/>
    </row>
    <row r="9" spans="1:6" s="5" customFormat="1" ht="51.75" customHeight="1">
      <c r="A9" s="986"/>
      <c r="B9" s="988"/>
      <c r="C9" s="993"/>
      <c r="D9" s="990"/>
      <c r="E9" s="28" t="s">
        <v>104</v>
      </c>
      <c r="F9" s="29" t="s">
        <v>122</v>
      </c>
    </row>
    <row r="10" spans="1:6" s="910" customFormat="1" ht="14.25" customHeight="1">
      <c r="A10" s="908">
        <v>1</v>
      </c>
      <c r="B10" s="909">
        <v>2</v>
      </c>
      <c r="C10" s="909" t="s">
        <v>339</v>
      </c>
      <c r="D10" s="908" t="s">
        <v>340</v>
      </c>
      <c r="E10" s="908" t="s">
        <v>341</v>
      </c>
      <c r="F10" s="908" t="s">
        <v>342</v>
      </c>
    </row>
    <row r="11" spans="1:6" s="21" customFormat="1" ht="18" customHeight="1">
      <c r="A11" s="17">
        <v>10000000</v>
      </c>
      <c r="B11" s="32" t="s">
        <v>105</v>
      </c>
      <c r="C11" s="149">
        <f>D11+E11</f>
        <v>185788720</v>
      </c>
      <c r="D11" s="148">
        <f>D12+D20+D28+D36+D54</f>
        <v>185736720</v>
      </c>
      <c r="E11" s="148">
        <f>E12+E20+E28+E36+E54</f>
        <v>52000</v>
      </c>
      <c r="F11" s="138"/>
    </row>
    <row r="12" spans="1:6" s="5" customFormat="1" ht="37.5">
      <c r="A12" s="17">
        <v>11000000</v>
      </c>
      <c r="B12" s="22" t="s">
        <v>106</v>
      </c>
      <c r="C12" s="149">
        <f aca="true" t="shared" si="0" ref="C12:C116">D12+E12</f>
        <v>135216470</v>
      </c>
      <c r="D12" s="148">
        <f>SUM(D13,D18)</f>
        <v>135216470</v>
      </c>
      <c r="E12" s="139"/>
      <c r="F12" s="139"/>
    </row>
    <row r="13" spans="1:6" ht="18.75">
      <c r="A13" s="17">
        <v>11010000</v>
      </c>
      <c r="B13" s="22" t="s">
        <v>287</v>
      </c>
      <c r="C13" s="149">
        <f t="shared" si="0"/>
        <v>135182080</v>
      </c>
      <c r="D13" s="148">
        <f>SUM(D14,D15,D16,D17,)</f>
        <v>135182080</v>
      </c>
      <c r="E13" s="139"/>
      <c r="F13" s="139"/>
    </row>
    <row r="14" spans="1:6" s="6" customFormat="1" ht="31.5">
      <c r="A14" s="7">
        <v>11010100</v>
      </c>
      <c r="B14" s="4" t="s">
        <v>377</v>
      </c>
      <c r="C14" s="968">
        <f t="shared" si="0"/>
        <v>55017600</v>
      </c>
      <c r="D14" s="153">
        <v>55017600</v>
      </c>
      <c r="E14" s="140"/>
      <c r="F14" s="140"/>
    </row>
    <row r="15" spans="1:6" s="6" customFormat="1" ht="61.5" customHeight="1">
      <c r="A15" s="7">
        <v>11010200</v>
      </c>
      <c r="B15" s="47" t="s">
        <v>379</v>
      </c>
      <c r="C15" s="968">
        <f t="shared" si="0"/>
        <v>70145680</v>
      </c>
      <c r="D15" s="153">
        <v>70145680</v>
      </c>
      <c r="E15" s="140"/>
      <c r="F15" s="140"/>
    </row>
    <row r="16" spans="1:6" s="6" customFormat="1" ht="31.5">
      <c r="A16" s="7">
        <v>11010400</v>
      </c>
      <c r="B16" s="49" t="s">
        <v>369</v>
      </c>
      <c r="C16" s="968">
        <f t="shared" si="0"/>
        <v>9846800</v>
      </c>
      <c r="D16" s="153">
        <v>9846800</v>
      </c>
      <c r="E16" s="140"/>
      <c r="F16" s="140"/>
    </row>
    <row r="17" spans="1:6" s="6" customFormat="1" ht="31.5">
      <c r="A17" s="7">
        <v>11010500</v>
      </c>
      <c r="B17" s="49" t="s">
        <v>380</v>
      </c>
      <c r="C17" s="968">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8">
        <f t="shared" si="0"/>
        <v>34390</v>
      </c>
      <c r="D19" s="153">
        <v>34390</v>
      </c>
      <c r="E19" s="140"/>
      <c r="F19" s="140"/>
    </row>
    <row r="20" spans="1:6" s="5" customFormat="1" ht="37.5">
      <c r="A20" s="17">
        <v>13000000</v>
      </c>
      <c r="B20" s="22" t="s">
        <v>376</v>
      </c>
      <c r="C20" s="149">
        <f t="shared" si="0"/>
        <v>7208800</v>
      </c>
      <c r="D20" s="148">
        <f>SUM(D21,D24,D26)</f>
        <v>7208800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8">
        <f t="shared" si="0"/>
        <v>3571050</v>
      </c>
      <c r="D22" s="153">
        <v>3571050</v>
      </c>
      <c r="E22" s="139"/>
      <c r="F22" s="139"/>
    </row>
    <row r="23" spans="1:6" s="6" customFormat="1" ht="63">
      <c r="A23" s="7">
        <v>13010200</v>
      </c>
      <c r="B23" s="4" t="s">
        <v>36</v>
      </c>
      <c r="C23" s="968">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8">
        <f t="shared" si="0"/>
        <v>24000</v>
      </c>
      <c r="D25" s="153">
        <v>24000</v>
      </c>
      <c r="E25" s="140"/>
      <c r="F25" s="140"/>
    </row>
    <row r="26" spans="1:6" s="5" customFormat="1" ht="37.5">
      <c r="A26" s="826">
        <v>13040000</v>
      </c>
      <c r="B26" s="827" t="s">
        <v>824</v>
      </c>
      <c r="C26" s="149">
        <f t="shared" si="0"/>
        <v>187850</v>
      </c>
      <c r="D26" s="148">
        <f>SUM(D27)</f>
        <v>187850</v>
      </c>
      <c r="E26" s="139"/>
      <c r="F26" s="139"/>
    </row>
    <row r="27" spans="1:6" s="6" customFormat="1" ht="31.5">
      <c r="A27" s="824">
        <v>13040100</v>
      </c>
      <c r="B27" s="825" t="s">
        <v>825</v>
      </c>
      <c r="C27" s="968">
        <f t="shared" si="0"/>
        <v>187850</v>
      </c>
      <c r="D27" s="153">
        <v>187850</v>
      </c>
      <c r="E27" s="140"/>
      <c r="F27" s="140"/>
    </row>
    <row r="28" spans="1:6" s="38" customFormat="1" ht="23.25" customHeight="1">
      <c r="A28" s="150">
        <v>14000000</v>
      </c>
      <c r="B28" s="150" t="s">
        <v>334</v>
      </c>
      <c r="C28" s="149">
        <f t="shared" si="0"/>
        <v>8078210</v>
      </c>
      <c r="D28" s="148">
        <f>SUM(D29,D31,D33)</f>
        <v>8078210</v>
      </c>
      <c r="E28" s="142"/>
      <c r="F28" s="142"/>
    </row>
    <row r="29" spans="1:6" s="38" customFormat="1" ht="37.5">
      <c r="A29" s="150">
        <v>14020000</v>
      </c>
      <c r="B29" s="151" t="s">
        <v>335</v>
      </c>
      <c r="C29" s="149">
        <f t="shared" si="0"/>
        <v>700200</v>
      </c>
      <c r="D29" s="148">
        <f>SUM(D30)</f>
        <v>700200</v>
      </c>
      <c r="E29" s="142"/>
      <c r="F29" s="142"/>
    </row>
    <row r="30" spans="1:6" s="38" customFormat="1" ht="19.5">
      <c r="A30" s="52">
        <v>14021900</v>
      </c>
      <c r="B30" s="52" t="s">
        <v>336</v>
      </c>
      <c r="C30" s="968">
        <f t="shared" si="0"/>
        <v>700200</v>
      </c>
      <c r="D30" s="153">
        <v>700200</v>
      </c>
      <c r="E30" s="142"/>
      <c r="F30" s="142"/>
    </row>
    <row r="31" spans="1:6" s="38" customFormat="1" ht="34.5" customHeight="1">
      <c r="A31" s="150">
        <v>14030000</v>
      </c>
      <c r="B31" s="151" t="s">
        <v>337</v>
      </c>
      <c r="C31" s="149">
        <f t="shared" si="0"/>
        <v>2980410</v>
      </c>
      <c r="D31" s="148">
        <f>SUM(D32)</f>
        <v>2980410</v>
      </c>
      <c r="E31" s="142"/>
      <c r="F31" s="142"/>
    </row>
    <row r="32" spans="1:6" s="38" customFormat="1" ht="15.75" customHeight="1">
      <c r="A32" s="52">
        <v>14031900</v>
      </c>
      <c r="B32" s="52" t="s">
        <v>336</v>
      </c>
      <c r="C32" s="968">
        <f t="shared" si="0"/>
        <v>2980410</v>
      </c>
      <c r="D32" s="153">
        <v>2980410</v>
      </c>
      <c r="E32" s="142"/>
      <c r="F32" s="142"/>
    </row>
    <row r="33" spans="1:6" s="38" customFormat="1" ht="42" customHeight="1">
      <c r="A33" s="17">
        <v>14040000</v>
      </c>
      <c r="B33" s="22" t="s">
        <v>332</v>
      </c>
      <c r="C33" s="149">
        <f t="shared" si="0"/>
        <v>4397600</v>
      </c>
      <c r="D33" s="148">
        <f>SUM(D34:D35)</f>
        <v>4397600</v>
      </c>
      <c r="E33" s="142"/>
      <c r="F33" s="142"/>
    </row>
    <row r="34" spans="1:6" s="38" customFormat="1" ht="84" customHeight="1">
      <c r="A34" s="7">
        <v>14040100</v>
      </c>
      <c r="B34" s="4" t="s">
        <v>750</v>
      </c>
      <c r="C34" s="968">
        <f t="shared" si="0"/>
        <v>2858900</v>
      </c>
      <c r="D34" s="153">
        <v>2858900</v>
      </c>
      <c r="E34" s="142"/>
      <c r="F34" s="142"/>
    </row>
    <row r="35" spans="1:6" s="38" customFormat="1" ht="63">
      <c r="A35" s="7">
        <v>14040200</v>
      </c>
      <c r="B35" s="4" t="s">
        <v>751</v>
      </c>
      <c r="C35" s="968">
        <f t="shared" si="0"/>
        <v>1538700</v>
      </c>
      <c r="D35" s="153">
        <v>1538700</v>
      </c>
      <c r="E35" s="142"/>
      <c r="F35" s="142"/>
    </row>
    <row r="36" spans="1:6" ht="18" customHeight="1">
      <c r="A36" s="17">
        <v>18000000</v>
      </c>
      <c r="B36" s="22" t="s">
        <v>310</v>
      </c>
      <c r="C36" s="149">
        <f t="shared" si="0"/>
        <v>35233240</v>
      </c>
      <c r="D36" s="148">
        <f>D37+D47+D50</f>
        <v>35233240</v>
      </c>
      <c r="E36" s="139"/>
      <c r="F36" s="139"/>
    </row>
    <row r="37" spans="1:6" ht="18" customHeight="1">
      <c r="A37" s="17">
        <v>18010000</v>
      </c>
      <c r="B37" s="22" t="s">
        <v>311</v>
      </c>
      <c r="C37" s="149">
        <f t="shared" si="0"/>
        <v>18960900</v>
      </c>
      <c r="D37" s="148">
        <f>D38+D39+D40+D41+D42+D43+D44+D45+D46</f>
        <v>18960900</v>
      </c>
      <c r="E37" s="140"/>
      <c r="F37" s="140"/>
    </row>
    <row r="38" spans="1:6" s="6" customFormat="1" ht="45.75" customHeight="1">
      <c r="A38" s="7">
        <v>18010100</v>
      </c>
      <c r="B38" s="4" t="s">
        <v>343</v>
      </c>
      <c r="C38" s="968">
        <f t="shared" si="0"/>
        <v>41900</v>
      </c>
      <c r="D38" s="153">
        <v>41900</v>
      </c>
      <c r="E38" s="140"/>
      <c r="F38" s="140"/>
    </row>
    <row r="39" spans="1:6" s="6" customFormat="1" ht="34.5" customHeight="1">
      <c r="A39" s="7">
        <v>18010200</v>
      </c>
      <c r="B39" s="4" t="s">
        <v>312</v>
      </c>
      <c r="C39" s="968">
        <f t="shared" si="0"/>
        <v>47400</v>
      </c>
      <c r="D39" s="153">
        <v>47400</v>
      </c>
      <c r="E39" s="115"/>
      <c r="F39" s="140"/>
    </row>
    <row r="40" spans="1:6" s="6" customFormat="1" ht="47.25">
      <c r="A40" s="7">
        <v>18010300</v>
      </c>
      <c r="B40" s="4" t="s">
        <v>381</v>
      </c>
      <c r="C40" s="968">
        <f t="shared" si="0"/>
        <v>162000</v>
      </c>
      <c r="D40" s="153">
        <v>162000</v>
      </c>
      <c r="E40" s="140"/>
      <c r="F40" s="140"/>
    </row>
    <row r="41" spans="1:6" s="6" customFormat="1" ht="47.25">
      <c r="A41" s="7">
        <v>18010400</v>
      </c>
      <c r="B41" s="4" t="s">
        <v>333</v>
      </c>
      <c r="C41" s="968">
        <f>SUM(D41,E41)</f>
        <v>1067900</v>
      </c>
      <c r="D41" s="153">
        <v>1067900</v>
      </c>
      <c r="E41" s="140" t="s">
        <v>383</v>
      </c>
      <c r="F41" s="140"/>
    </row>
    <row r="42" spans="1:6" s="37" customFormat="1" ht="19.5">
      <c r="A42" s="10">
        <v>18010500</v>
      </c>
      <c r="B42" s="34" t="s">
        <v>270</v>
      </c>
      <c r="C42" s="968">
        <f t="shared" si="0"/>
        <v>1706100</v>
      </c>
      <c r="D42" s="153">
        <v>1706100</v>
      </c>
      <c r="E42" s="140"/>
      <c r="F42" s="140"/>
    </row>
    <row r="43" spans="1:6" s="37" customFormat="1" ht="19.5">
      <c r="A43" s="10">
        <v>18010600</v>
      </c>
      <c r="B43" s="34" t="s">
        <v>271</v>
      </c>
      <c r="C43" s="968">
        <f t="shared" si="0"/>
        <v>9939600</v>
      </c>
      <c r="D43" s="153">
        <v>9939600</v>
      </c>
      <c r="E43" s="140"/>
      <c r="F43" s="140"/>
    </row>
    <row r="44" spans="1:6" s="37" customFormat="1" ht="19.5">
      <c r="A44" s="10">
        <v>18010700</v>
      </c>
      <c r="B44" s="34" t="s">
        <v>283</v>
      </c>
      <c r="C44" s="968">
        <f t="shared" si="0"/>
        <v>963300</v>
      </c>
      <c r="D44" s="153">
        <v>963300</v>
      </c>
      <c r="E44" s="140"/>
      <c r="F44" s="140"/>
    </row>
    <row r="45" spans="1:6" s="37" customFormat="1" ht="19.5">
      <c r="A45" s="10">
        <v>18010900</v>
      </c>
      <c r="B45" s="34" t="s">
        <v>284</v>
      </c>
      <c r="C45" s="968">
        <f t="shared" si="0"/>
        <v>5007700</v>
      </c>
      <c r="D45" s="153">
        <v>5007700</v>
      </c>
      <c r="E45" s="140"/>
      <c r="F45" s="140"/>
    </row>
    <row r="46" spans="1:6" s="37" customFormat="1" ht="19.5">
      <c r="A46" s="10">
        <v>18011100</v>
      </c>
      <c r="B46" s="4" t="s">
        <v>752</v>
      </c>
      <c r="C46" s="968">
        <f t="shared" si="0"/>
        <v>25000</v>
      </c>
      <c r="D46" s="153">
        <v>25000</v>
      </c>
      <c r="E46" s="140"/>
      <c r="F46" s="140"/>
    </row>
    <row r="47" spans="1:6" s="45" customFormat="1" ht="18" customHeight="1">
      <c r="A47" s="157">
        <v>18030000</v>
      </c>
      <c r="B47" s="158" t="s">
        <v>288</v>
      </c>
      <c r="C47" s="149">
        <f t="shared" si="0"/>
        <v>10920</v>
      </c>
      <c r="D47" s="148">
        <f>SUM(D48:D49)</f>
        <v>10920</v>
      </c>
      <c r="E47" s="141"/>
      <c r="F47" s="141"/>
    </row>
    <row r="48" spans="1:6" ht="18" customHeight="1">
      <c r="A48" s="7">
        <v>18030100</v>
      </c>
      <c r="B48" s="4" t="s">
        <v>291</v>
      </c>
      <c r="C48" s="152">
        <f t="shared" si="0"/>
        <v>3700</v>
      </c>
      <c r="D48" s="153">
        <v>3700</v>
      </c>
      <c r="E48" s="140"/>
      <c r="F48" s="140"/>
    </row>
    <row r="49" spans="1:6" ht="18" customHeight="1">
      <c r="A49" s="7">
        <v>18030200</v>
      </c>
      <c r="B49" s="4" t="s">
        <v>292</v>
      </c>
      <c r="C49" s="152">
        <f t="shared" si="0"/>
        <v>7220</v>
      </c>
      <c r="D49" s="153">
        <v>7220</v>
      </c>
      <c r="E49" s="140"/>
      <c r="F49" s="140"/>
    </row>
    <row r="50" spans="1:6" s="37" customFormat="1" ht="18" customHeight="1">
      <c r="A50" s="157">
        <v>18050000</v>
      </c>
      <c r="B50" s="158" t="s">
        <v>293</v>
      </c>
      <c r="C50" s="149">
        <f t="shared" si="0"/>
        <v>16261420</v>
      </c>
      <c r="D50" s="148">
        <f>SUM(D51,D52,D53)</f>
        <v>16261420</v>
      </c>
      <c r="E50" s="143"/>
      <c r="F50" s="143"/>
    </row>
    <row r="51" spans="1:6" ht="18" customHeight="1">
      <c r="A51" s="7">
        <v>18050300</v>
      </c>
      <c r="B51" s="4" t="s">
        <v>294</v>
      </c>
      <c r="C51" s="152">
        <f t="shared" si="0"/>
        <v>1273000</v>
      </c>
      <c r="D51" s="153">
        <v>1273000</v>
      </c>
      <c r="E51" s="141"/>
      <c r="F51" s="141"/>
    </row>
    <row r="52" spans="1:6" ht="18" customHeight="1">
      <c r="A52" s="10">
        <v>18050400</v>
      </c>
      <c r="B52" s="34" t="s">
        <v>295</v>
      </c>
      <c r="C52" s="152">
        <f t="shared" si="0"/>
        <v>8699800</v>
      </c>
      <c r="D52" s="153">
        <v>8699800</v>
      </c>
      <c r="E52" s="141"/>
      <c r="F52" s="141"/>
    </row>
    <row r="53" spans="1:11" ht="52.5" customHeight="1">
      <c r="A53" s="8">
        <v>18050500</v>
      </c>
      <c r="B53" s="49" t="s">
        <v>370</v>
      </c>
      <c r="C53" s="152">
        <f t="shared" si="0"/>
        <v>6288620</v>
      </c>
      <c r="D53" s="153">
        <v>6288620</v>
      </c>
      <c r="E53" s="146">
        <v>0</v>
      </c>
      <c r="F53" s="141"/>
      <c r="G53" s="41"/>
      <c r="H53" s="41"/>
      <c r="I53" s="41"/>
      <c r="J53" s="41"/>
      <c r="K53" s="41"/>
    </row>
    <row r="54" spans="1:6" s="39" customFormat="1" ht="18" customHeight="1">
      <c r="A54" s="17">
        <v>19000000</v>
      </c>
      <c r="B54" s="22" t="s">
        <v>296</v>
      </c>
      <c r="C54" s="149">
        <f t="shared" si="0"/>
        <v>52000</v>
      </c>
      <c r="D54" s="148">
        <f>D55</f>
        <v>0</v>
      </c>
      <c r="E54" s="117">
        <f>E55</f>
        <v>52000</v>
      </c>
      <c r="F54" s="139"/>
    </row>
    <row r="55" spans="1:6" ht="18" customHeight="1">
      <c r="A55" s="17">
        <v>19010000</v>
      </c>
      <c r="B55" s="22" t="s">
        <v>297</v>
      </c>
      <c r="C55" s="155">
        <f t="shared" si="0"/>
        <v>52000</v>
      </c>
      <c r="D55" s="156">
        <f>SUM(D56:D58)</f>
        <v>0</v>
      </c>
      <c r="E55" s="146">
        <f>SUM(E56,E57,E58)</f>
        <v>52000</v>
      </c>
      <c r="F55" s="141"/>
    </row>
    <row r="56" spans="1:6" ht="36.75" customHeight="1">
      <c r="A56" s="7">
        <v>19010100</v>
      </c>
      <c r="B56" s="4" t="s">
        <v>298</v>
      </c>
      <c r="C56" s="152">
        <f t="shared" si="0"/>
        <v>31900</v>
      </c>
      <c r="D56" s="153"/>
      <c r="E56" s="147">
        <v>31900</v>
      </c>
      <c r="F56" s="141"/>
    </row>
    <row r="57" spans="1:6" ht="31.5">
      <c r="A57" s="10">
        <v>19010200</v>
      </c>
      <c r="B57" s="34" t="s">
        <v>304</v>
      </c>
      <c r="C57" s="152">
        <f t="shared" si="0"/>
        <v>5000</v>
      </c>
      <c r="D57" s="153"/>
      <c r="E57" s="146">
        <v>5000</v>
      </c>
      <c r="F57" s="141"/>
    </row>
    <row r="58" spans="1:6" ht="47.25">
      <c r="A58" s="7">
        <v>19010300</v>
      </c>
      <c r="B58" s="4" t="s">
        <v>305</v>
      </c>
      <c r="C58" s="152">
        <f t="shared" si="0"/>
        <v>15100</v>
      </c>
      <c r="D58" s="153"/>
      <c r="E58" s="147">
        <v>15100</v>
      </c>
      <c r="F58" s="141"/>
    </row>
    <row r="59" spans="1:6" s="21" customFormat="1" ht="18" customHeight="1">
      <c r="A59" s="17">
        <v>20000000</v>
      </c>
      <c r="B59" s="32" t="s">
        <v>108</v>
      </c>
      <c r="C59" s="149">
        <f t="shared" si="0"/>
        <v>2416100</v>
      </c>
      <c r="D59" s="148">
        <f>D60+D65+D78+D84</f>
        <v>1578600</v>
      </c>
      <c r="E59" s="148">
        <f>E60+E65+E78+E84</f>
        <v>837500</v>
      </c>
      <c r="F59" s="148">
        <f>F60+F65+F78+F84</f>
        <v>0</v>
      </c>
    </row>
    <row r="60" spans="1:6" s="5" customFormat="1" ht="18" customHeight="1">
      <c r="A60" s="17">
        <v>21000000</v>
      </c>
      <c r="B60" s="22" t="s">
        <v>109</v>
      </c>
      <c r="C60" s="149">
        <f t="shared" si="0"/>
        <v>187580</v>
      </c>
      <c r="D60" s="148">
        <f>SUM(D61:D62)</f>
        <v>187580</v>
      </c>
      <c r="E60" s="139"/>
      <c r="F60" s="139"/>
    </row>
    <row r="61" spans="1:6" s="5" customFormat="1" ht="45.75" customHeight="1">
      <c r="A61" s="10">
        <v>21010300</v>
      </c>
      <c r="B61" s="48" t="s">
        <v>371</v>
      </c>
      <c r="C61" s="968">
        <f t="shared" si="0"/>
        <v>400</v>
      </c>
      <c r="D61" s="153">
        <v>400</v>
      </c>
      <c r="E61" s="140"/>
      <c r="F61" s="140"/>
    </row>
    <row r="62" spans="1:6" ht="18.75" customHeight="1">
      <c r="A62" s="8">
        <v>21080000</v>
      </c>
      <c r="B62" s="3" t="s">
        <v>114</v>
      </c>
      <c r="C62" s="155">
        <f t="shared" si="0"/>
        <v>187180</v>
      </c>
      <c r="D62" s="156">
        <f>SUM(D63,D64)</f>
        <v>187180</v>
      </c>
      <c r="E62" s="141"/>
      <c r="F62" s="141"/>
    </row>
    <row r="63" spans="1:6" s="6" customFormat="1" ht="18" customHeight="1">
      <c r="A63" s="7">
        <v>21081100</v>
      </c>
      <c r="B63" s="4" t="s">
        <v>123</v>
      </c>
      <c r="C63" s="152">
        <f t="shared" si="0"/>
        <v>142200</v>
      </c>
      <c r="D63" s="153">
        <v>142200</v>
      </c>
      <c r="E63" s="140"/>
      <c r="F63" s="140"/>
    </row>
    <row r="64" spans="1:6" s="6" customFormat="1" ht="48.75" customHeight="1">
      <c r="A64" s="47">
        <v>21081500</v>
      </c>
      <c r="B64" s="47" t="s">
        <v>451</v>
      </c>
      <c r="C64" s="152">
        <f t="shared" si="0"/>
        <v>44980</v>
      </c>
      <c r="D64" s="153">
        <v>44980</v>
      </c>
      <c r="E64" s="140"/>
      <c r="F64" s="140"/>
    </row>
    <row r="65" spans="1:6" s="5" customFormat="1" ht="37.5">
      <c r="A65" s="17">
        <v>22000000</v>
      </c>
      <c r="B65" s="22" t="s">
        <v>110</v>
      </c>
      <c r="C65" s="149">
        <f t="shared" si="0"/>
        <v>849290</v>
      </c>
      <c r="D65" s="148">
        <f>SUM(D68,D72,D74,D77)</f>
        <v>849290</v>
      </c>
      <c r="E65" s="139"/>
      <c r="F65" s="139"/>
    </row>
    <row r="66" spans="1:6" s="5" customFormat="1" ht="18.75" hidden="1">
      <c r="A66" s="157">
        <v>22010000</v>
      </c>
      <c r="B66" s="158" t="s">
        <v>290</v>
      </c>
      <c r="C66" s="137">
        <f t="shared" si="0"/>
        <v>0</v>
      </c>
      <c r="D66" s="138">
        <f>D67</f>
        <v>0</v>
      </c>
      <c r="E66" s="139"/>
      <c r="F66" s="139"/>
    </row>
    <row r="67" spans="1:6" s="5" customFormat="1" ht="37.5" hidden="1">
      <c r="A67" s="159">
        <v>22010300</v>
      </c>
      <c r="B67" s="160" t="s">
        <v>306</v>
      </c>
      <c r="C67" s="137">
        <f t="shared" si="0"/>
        <v>0</v>
      </c>
      <c r="D67" s="138"/>
      <c r="E67" s="139"/>
      <c r="F67" s="139"/>
    </row>
    <row r="68" spans="1:6" s="5" customFormat="1" ht="20.25" customHeight="1">
      <c r="A68" s="17">
        <v>2201000</v>
      </c>
      <c r="B68" s="22" t="s">
        <v>378</v>
      </c>
      <c r="C68" s="149">
        <f>SUM(C69:C71)</f>
        <v>636070</v>
      </c>
      <c r="D68" s="148">
        <f>SUM(D69,D70,D71)</f>
        <v>636070</v>
      </c>
      <c r="E68" s="139"/>
      <c r="F68" s="139"/>
    </row>
    <row r="69" spans="1:6" s="5" customFormat="1" ht="45" customHeight="1">
      <c r="A69" s="118">
        <v>22010300</v>
      </c>
      <c r="B69" s="118" t="s">
        <v>301</v>
      </c>
      <c r="C69" s="968">
        <f t="shared" si="0"/>
        <v>600</v>
      </c>
      <c r="D69" s="153">
        <v>600</v>
      </c>
      <c r="E69" s="139"/>
      <c r="F69" s="139"/>
    </row>
    <row r="70" spans="1:6" s="5" customFormat="1" ht="19.5" customHeight="1">
      <c r="A70" s="50">
        <v>22012500</v>
      </c>
      <c r="B70" s="51" t="s">
        <v>372</v>
      </c>
      <c r="C70" s="968">
        <f t="shared" si="0"/>
        <v>530900</v>
      </c>
      <c r="D70" s="153">
        <v>530900</v>
      </c>
      <c r="E70" s="142"/>
      <c r="F70" s="142"/>
    </row>
    <row r="71" spans="1:6" s="5" customFormat="1" ht="34.5" customHeight="1">
      <c r="A71" s="119">
        <v>22012600</v>
      </c>
      <c r="B71" s="118" t="s">
        <v>302</v>
      </c>
      <c r="C71" s="968">
        <f t="shared" si="0"/>
        <v>104570</v>
      </c>
      <c r="D71" s="153">
        <v>104570</v>
      </c>
      <c r="E71" s="142"/>
      <c r="F71" s="142"/>
    </row>
    <row r="72" spans="1:6" ht="37.5">
      <c r="A72" s="17">
        <v>22080000</v>
      </c>
      <c r="B72" s="22" t="s">
        <v>268</v>
      </c>
      <c r="C72" s="149">
        <f t="shared" si="0"/>
        <v>177100</v>
      </c>
      <c r="D72" s="148">
        <f>D73</f>
        <v>177100</v>
      </c>
      <c r="E72" s="139"/>
      <c r="F72" s="139"/>
    </row>
    <row r="73" spans="1:6" s="6" customFormat="1" ht="31.5">
      <c r="A73" s="10">
        <v>22080400</v>
      </c>
      <c r="B73" s="34" t="s">
        <v>111</v>
      </c>
      <c r="C73" s="155">
        <f t="shared" si="0"/>
        <v>177100</v>
      </c>
      <c r="D73" s="153">
        <v>177100</v>
      </c>
      <c r="E73" s="140"/>
      <c r="F73" s="140"/>
    </row>
    <row r="74" spans="1:6" ht="18" customHeight="1">
      <c r="A74" s="17">
        <v>22090000</v>
      </c>
      <c r="B74" s="22" t="s">
        <v>112</v>
      </c>
      <c r="C74" s="149">
        <f t="shared" si="0"/>
        <v>6120</v>
      </c>
      <c r="D74" s="148">
        <f>SUM(D75,D76)</f>
        <v>6120</v>
      </c>
      <c r="E74" s="139"/>
      <c r="F74" s="139"/>
    </row>
    <row r="75" spans="1:6" ht="47.25">
      <c r="A75" s="10">
        <v>22090100</v>
      </c>
      <c r="B75" s="34" t="s">
        <v>285</v>
      </c>
      <c r="C75" s="152">
        <f t="shared" si="0"/>
        <v>3660</v>
      </c>
      <c r="D75" s="153">
        <v>3660</v>
      </c>
      <c r="E75" s="141"/>
      <c r="F75" s="141"/>
    </row>
    <row r="76" spans="1:6" ht="31.5">
      <c r="A76" s="52">
        <v>22090400</v>
      </c>
      <c r="B76" s="47" t="s">
        <v>267</v>
      </c>
      <c r="C76" s="152">
        <f t="shared" si="0"/>
        <v>2460</v>
      </c>
      <c r="D76" s="153">
        <v>2460</v>
      </c>
      <c r="E76" s="141"/>
      <c r="F76" s="141"/>
    </row>
    <row r="77" spans="1:6" ht="89.25" customHeight="1">
      <c r="A77" s="442">
        <v>22130000</v>
      </c>
      <c r="B77" s="781" t="s">
        <v>240</v>
      </c>
      <c r="C77" s="448">
        <f t="shared" si="0"/>
        <v>30000</v>
      </c>
      <c r="D77" s="447">
        <v>30000</v>
      </c>
      <c r="E77" s="141"/>
      <c r="F77" s="141"/>
    </row>
    <row r="78" spans="1:6" s="5" customFormat="1" ht="18" customHeight="1">
      <c r="A78" s="17">
        <v>24000000</v>
      </c>
      <c r="B78" s="22" t="s">
        <v>113</v>
      </c>
      <c r="C78" s="149">
        <f t="shared" si="0"/>
        <v>544230</v>
      </c>
      <c r="D78" s="148">
        <f>D79</f>
        <v>541730</v>
      </c>
      <c r="E78" s="117">
        <f>SUM(E79,E83)</f>
        <v>2500</v>
      </c>
      <c r="F78" s="117">
        <f>SUM(F79,F83)</f>
        <v>0</v>
      </c>
    </row>
    <row r="79" spans="1:6" s="5" customFormat="1" ht="18" customHeight="1">
      <c r="A79" s="17">
        <v>24060000</v>
      </c>
      <c r="B79" s="22" t="s">
        <v>114</v>
      </c>
      <c r="C79" s="149">
        <f t="shared" si="0"/>
        <v>544230</v>
      </c>
      <c r="D79" s="148">
        <f>SUM(D80,D81,D82)</f>
        <v>541730</v>
      </c>
      <c r="E79" s="117">
        <f>SUM(E80,E81)</f>
        <v>2500</v>
      </c>
      <c r="F79" s="117">
        <v>0</v>
      </c>
    </row>
    <row r="80" spans="1:6" s="6" customFormat="1" ht="19.5" customHeight="1">
      <c r="A80" s="10">
        <v>24060300</v>
      </c>
      <c r="B80" s="34" t="s">
        <v>114</v>
      </c>
      <c r="C80" s="152">
        <f t="shared" si="0"/>
        <v>541730</v>
      </c>
      <c r="D80" s="153">
        <v>541730</v>
      </c>
      <c r="E80" s="116"/>
      <c r="F80" s="116"/>
    </row>
    <row r="81" spans="1:6" s="6" customFormat="1" ht="45.75" customHeight="1">
      <c r="A81" s="52">
        <v>24062100</v>
      </c>
      <c r="B81" s="47" t="s">
        <v>382</v>
      </c>
      <c r="C81" s="152">
        <f t="shared" si="0"/>
        <v>2500</v>
      </c>
      <c r="D81" s="153">
        <v>0</v>
      </c>
      <c r="E81" s="115">
        <v>2500</v>
      </c>
      <c r="F81" s="115">
        <v>0</v>
      </c>
    </row>
    <row r="82" spans="1:6" s="6" customFormat="1" ht="70.5" customHeight="1">
      <c r="A82" s="52">
        <v>24062200</v>
      </c>
      <c r="B82" s="47" t="s">
        <v>452</v>
      </c>
      <c r="C82" s="155">
        <f t="shared" si="0"/>
        <v>0</v>
      </c>
      <c r="D82" s="153">
        <v>0</v>
      </c>
      <c r="E82" s="115"/>
      <c r="F82" s="115"/>
    </row>
    <row r="83" spans="1:6" s="44" customFormat="1" ht="40.5" customHeight="1" hidden="1">
      <c r="A83" s="10">
        <v>24170000</v>
      </c>
      <c r="B83" s="3" t="s">
        <v>375</v>
      </c>
      <c r="C83" s="155">
        <f t="shared" si="0"/>
        <v>0</v>
      </c>
      <c r="D83" s="156">
        <v>0</v>
      </c>
      <c r="E83" s="147">
        <v>0</v>
      </c>
      <c r="F83" s="147">
        <v>0</v>
      </c>
    </row>
    <row r="84" spans="1:6" s="5" customFormat="1" ht="18" customHeight="1">
      <c r="A84" s="17">
        <v>25000000</v>
      </c>
      <c r="B84" s="22" t="s">
        <v>115</v>
      </c>
      <c r="C84" s="149">
        <f t="shared" si="0"/>
        <v>835000</v>
      </c>
      <c r="D84" s="148"/>
      <c r="E84" s="117">
        <v>835000</v>
      </c>
      <c r="F84" s="139"/>
    </row>
    <row r="85" spans="1:6" s="21" customFormat="1" ht="18" customHeight="1">
      <c r="A85" s="17">
        <v>30000000</v>
      </c>
      <c r="B85" s="22" t="s">
        <v>121</v>
      </c>
      <c r="C85" s="149">
        <f t="shared" si="0"/>
        <v>0</v>
      </c>
      <c r="D85" s="148">
        <f>D86</f>
        <v>0</v>
      </c>
      <c r="E85" s="148">
        <f>E87</f>
        <v>0</v>
      </c>
      <c r="F85" s="148">
        <f>F87</f>
        <v>0</v>
      </c>
    </row>
    <row r="86" spans="1:7" s="42" customFormat="1" ht="66" customHeight="1">
      <c r="A86" s="10">
        <v>31010200</v>
      </c>
      <c r="B86" s="48" t="s">
        <v>374</v>
      </c>
      <c r="C86" s="149">
        <f t="shared" si="0"/>
        <v>0</v>
      </c>
      <c r="D86" s="153">
        <v>0</v>
      </c>
      <c r="E86" s="115"/>
      <c r="F86" s="115"/>
      <c r="G86" s="43"/>
    </row>
    <row r="87" spans="1:6" s="5" customFormat="1" ht="18" customHeight="1">
      <c r="A87" s="17">
        <v>33000000</v>
      </c>
      <c r="B87" s="22" t="s">
        <v>528</v>
      </c>
      <c r="C87" s="149">
        <f t="shared" si="0"/>
        <v>0</v>
      </c>
      <c r="D87" s="148"/>
      <c r="E87" s="117">
        <f>E88</f>
        <v>0</v>
      </c>
      <c r="F87" s="117">
        <f>F88</f>
        <v>0</v>
      </c>
    </row>
    <row r="88" spans="1:6" s="5" customFormat="1" ht="18" customHeight="1">
      <c r="A88" s="8">
        <v>33010000</v>
      </c>
      <c r="B88" s="3" t="s">
        <v>529</v>
      </c>
      <c r="C88" s="155">
        <f t="shared" si="0"/>
        <v>0</v>
      </c>
      <c r="D88" s="148"/>
      <c r="E88" s="146">
        <f>E89</f>
        <v>0</v>
      </c>
      <c r="F88" s="146">
        <f>E88</f>
        <v>0</v>
      </c>
    </row>
    <row r="89" spans="1:6" s="6" customFormat="1" ht="102" customHeight="1">
      <c r="A89" s="7">
        <v>33010100</v>
      </c>
      <c r="B89" s="4" t="s">
        <v>688</v>
      </c>
      <c r="C89" s="152">
        <f t="shared" si="0"/>
        <v>0</v>
      </c>
      <c r="D89" s="153"/>
      <c r="E89" s="115">
        <v>0</v>
      </c>
      <c r="F89" s="115">
        <f>E89</f>
        <v>0</v>
      </c>
    </row>
    <row r="90" spans="1:6" ht="31.5" hidden="1">
      <c r="A90" s="10">
        <v>50080200</v>
      </c>
      <c r="B90" s="34" t="s">
        <v>286</v>
      </c>
      <c r="C90" s="137">
        <f t="shared" si="0"/>
        <v>0</v>
      </c>
      <c r="D90" s="141"/>
      <c r="E90" s="140"/>
      <c r="F90" s="141"/>
    </row>
    <row r="91" spans="1:6" ht="20.25">
      <c r="A91" s="150">
        <v>50000000</v>
      </c>
      <c r="B91" s="151" t="s">
        <v>241</v>
      </c>
      <c r="C91" s="448">
        <f t="shared" si="0"/>
        <v>0</v>
      </c>
      <c r="D91" s="447"/>
      <c r="E91" s="148">
        <f>E92</f>
        <v>0</v>
      </c>
      <c r="F91" s="141"/>
    </row>
    <row r="92" spans="1:6" ht="59.25" customHeight="1">
      <c r="A92" s="445">
        <v>50110000</v>
      </c>
      <c r="B92" s="446" t="s">
        <v>242</v>
      </c>
      <c r="C92" s="443">
        <f t="shared" si="0"/>
        <v>0</v>
      </c>
      <c r="D92" s="444"/>
      <c r="E92" s="153">
        <v>0</v>
      </c>
      <c r="F92" s="141"/>
    </row>
    <row r="93" spans="1:8" s="23" customFormat="1" ht="18" customHeight="1">
      <c r="A93" s="615"/>
      <c r="B93" s="616" t="s">
        <v>124</v>
      </c>
      <c r="C93" s="773">
        <f t="shared" si="0"/>
        <v>188204820</v>
      </c>
      <c r="D93" s="618">
        <f>D11+D59+D85</f>
        <v>187315320</v>
      </c>
      <c r="E93" s="618">
        <f>E11+E59+E85+E91</f>
        <v>889500</v>
      </c>
      <c r="F93" s="618">
        <f>F11+F59+F85</f>
        <v>0</v>
      </c>
      <c r="G93" s="35"/>
      <c r="H93" s="24"/>
    </row>
    <row r="94" spans="1:6" s="2" customFormat="1" ht="37.5">
      <c r="A94" s="17">
        <v>40000000</v>
      </c>
      <c r="B94" s="22" t="s">
        <v>116</v>
      </c>
      <c r="C94" s="149">
        <f t="shared" si="0"/>
        <v>60279918.04</v>
      </c>
      <c r="D94" s="148">
        <f>D95</f>
        <v>59471440</v>
      </c>
      <c r="E94" s="148">
        <f>E95</f>
        <v>808478.04</v>
      </c>
      <c r="F94" s="148">
        <f>F95</f>
        <v>720000</v>
      </c>
    </row>
    <row r="95" spans="1:6" s="5" customFormat="1" ht="18" customHeight="1">
      <c r="A95" s="17">
        <v>41000000</v>
      </c>
      <c r="B95" s="22" t="s">
        <v>117</v>
      </c>
      <c r="C95" s="149">
        <f t="shared" si="0"/>
        <v>60279918.04</v>
      </c>
      <c r="D95" s="148">
        <f>D96+D98+D106+D103</f>
        <v>59471440</v>
      </c>
      <c r="E95" s="148">
        <f>E96+E98+E106+E103</f>
        <v>808478.04</v>
      </c>
      <c r="F95" s="148">
        <f>F96+F98+F106+F103</f>
        <v>720000</v>
      </c>
    </row>
    <row r="96" spans="1:6" ht="18" customHeight="1">
      <c r="A96" s="11">
        <v>41020000</v>
      </c>
      <c r="B96" s="15" t="s">
        <v>118</v>
      </c>
      <c r="C96" s="149">
        <f t="shared" si="0"/>
        <v>10863600</v>
      </c>
      <c r="D96" s="148">
        <f>D97</f>
        <v>10863600</v>
      </c>
      <c r="E96" s="117"/>
      <c r="F96" s="139"/>
    </row>
    <row r="97" spans="1:6" s="46" customFormat="1" ht="18.75">
      <c r="A97" s="10">
        <v>41020100</v>
      </c>
      <c r="B97" s="4" t="s">
        <v>307</v>
      </c>
      <c r="C97" s="152">
        <f t="shared" si="0"/>
        <v>10863600</v>
      </c>
      <c r="D97" s="153">
        <v>10863600</v>
      </c>
      <c r="E97" s="116"/>
      <c r="F97" s="140"/>
    </row>
    <row r="98" spans="1:6" ht="25.5" customHeight="1">
      <c r="A98" s="17">
        <v>41030000</v>
      </c>
      <c r="B98" s="22" t="s">
        <v>709</v>
      </c>
      <c r="C98" s="149">
        <f t="shared" si="0"/>
        <v>46994600</v>
      </c>
      <c r="D98" s="148">
        <f>D99+D100+D102</f>
        <v>46994600</v>
      </c>
      <c r="E98" s="139"/>
      <c r="F98" s="139"/>
    </row>
    <row r="99" spans="1:6" ht="12" customHeight="1" hidden="1">
      <c r="A99" s="250"/>
      <c r="B99" s="251"/>
      <c r="C99" s="149"/>
      <c r="D99" s="148"/>
      <c r="E99" s="139"/>
      <c r="F99" s="139"/>
    </row>
    <row r="100" spans="1:6" s="6" customFormat="1" ht="20.25" customHeight="1">
      <c r="A100" s="7">
        <v>41033900</v>
      </c>
      <c r="B100" s="391" t="s">
        <v>308</v>
      </c>
      <c r="C100" s="152">
        <f t="shared" si="0"/>
        <v>46994600</v>
      </c>
      <c r="D100" s="153">
        <v>46994600</v>
      </c>
      <c r="E100" s="140"/>
      <c r="F100" s="140"/>
    </row>
    <row r="101" spans="1:6" s="6" customFormat="1" ht="140.25" customHeight="1" hidden="1">
      <c r="A101" s="7">
        <v>41030700</v>
      </c>
      <c r="B101" s="4" t="s">
        <v>260</v>
      </c>
      <c r="C101" s="152">
        <f t="shared" si="0"/>
        <v>0</v>
      </c>
      <c r="D101" s="153"/>
      <c r="E101" s="140"/>
      <c r="F101" s="140"/>
    </row>
    <row r="102" spans="1:6" s="6" customFormat="1" ht="26.25" customHeight="1">
      <c r="A102" s="7">
        <v>41034200</v>
      </c>
      <c r="B102" s="4" t="s">
        <v>309</v>
      </c>
      <c r="C102" s="152">
        <f t="shared" si="0"/>
        <v>0</v>
      </c>
      <c r="D102" s="153">
        <v>0</v>
      </c>
      <c r="E102" s="140"/>
      <c r="F102" s="140"/>
    </row>
    <row r="103" spans="1:6" s="6" customFormat="1" ht="20.25" customHeight="1">
      <c r="A103" s="150">
        <v>41040000</v>
      </c>
      <c r="B103" s="151" t="s">
        <v>681</v>
      </c>
      <c r="C103" s="149">
        <f>SUM(D103)</f>
        <v>0</v>
      </c>
      <c r="D103" s="148">
        <f>SUM(D104+D105)</f>
        <v>0</v>
      </c>
      <c r="E103" s="140"/>
      <c r="F103" s="140"/>
    </row>
    <row r="104" spans="1:6" s="6" customFormat="1" ht="46.5" customHeight="1">
      <c r="A104" s="184">
        <v>41040200</v>
      </c>
      <c r="B104" s="185" t="s">
        <v>682</v>
      </c>
      <c r="C104" s="152">
        <f>SUM(D104)</f>
        <v>0</v>
      </c>
      <c r="D104" s="153">
        <v>0</v>
      </c>
      <c r="E104" s="140"/>
      <c r="F104" s="140"/>
    </row>
    <row r="105" spans="1:6" s="6" customFormat="1" ht="78" customHeight="1">
      <c r="A105" s="184">
        <v>41040500</v>
      </c>
      <c r="B105" s="185" t="s">
        <v>722</v>
      </c>
      <c r="C105" s="152">
        <f>SUM(D105)</f>
        <v>0</v>
      </c>
      <c r="D105" s="153">
        <v>0</v>
      </c>
      <c r="E105" s="140"/>
      <c r="F105" s="140"/>
    </row>
    <row r="106" spans="1:6" s="6" customFormat="1" ht="36" customHeight="1">
      <c r="A106" s="150">
        <v>41050000</v>
      </c>
      <c r="B106" s="151" t="s">
        <v>710</v>
      </c>
      <c r="C106" s="149">
        <f>SUM(D106:E106)</f>
        <v>2421718.04</v>
      </c>
      <c r="D106" s="148">
        <f>SUM(D108,D109,D110,D112,D114,D115,D113,D116,D111,D107,D117)</f>
        <v>1613240</v>
      </c>
      <c r="E106" s="148">
        <f>SUM(E108,E109,E110,E112,E114,E115,E113,E116,E111,E107,E117)</f>
        <v>808478.04</v>
      </c>
      <c r="F106" s="148">
        <f>SUM(F108,F109,F110,F112,F114,F115,F113,F116,F111,F107,F117)</f>
        <v>720000</v>
      </c>
    </row>
    <row r="107" spans="1:6" s="6" customFormat="1" ht="36" customHeight="1">
      <c r="A107" s="52">
        <v>41051000</v>
      </c>
      <c r="B107" s="47" t="s">
        <v>604</v>
      </c>
      <c r="C107" s="152">
        <f>SUM(D107,E107)</f>
        <v>1222478.04</v>
      </c>
      <c r="D107" s="153">
        <v>1134000</v>
      </c>
      <c r="E107" s="153">
        <v>88478.04</v>
      </c>
      <c r="F107" s="153"/>
    </row>
    <row r="108" spans="1:6" s="203" customFormat="1" ht="48.75" customHeight="1">
      <c r="A108" s="52">
        <v>41051200</v>
      </c>
      <c r="B108" s="47" t="s">
        <v>680</v>
      </c>
      <c r="C108" s="152">
        <f>D108+E108</f>
        <v>155940</v>
      </c>
      <c r="D108" s="153">
        <v>155940</v>
      </c>
      <c r="E108" s="202"/>
      <c r="F108" s="202"/>
    </row>
    <row r="109" spans="1:6" s="6" customFormat="1" ht="62.25" customHeight="1" hidden="1">
      <c r="A109" s="7">
        <v>41030700</v>
      </c>
      <c r="B109" s="4" t="s">
        <v>260</v>
      </c>
      <c r="C109" s="152">
        <f t="shared" si="0"/>
        <v>0</v>
      </c>
      <c r="D109" s="153"/>
      <c r="E109" s="140"/>
      <c r="F109" s="140"/>
    </row>
    <row r="110" spans="1:6" s="6" customFormat="1" ht="63" hidden="1">
      <c r="A110" s="969">
        <v>41050200</v>
      </c>
      <c r="B110" s="970" t="s">
        <v>711</v>
      </c>
      <c r="C110" s="152">
        <f t="shared" si="0"/>
        <v>0</v>
      </c>
      <c r="D110" s="153"/>
      <c r="E110" s="140"/>
      <c r="F110" s="140"/>
    </row>
    <row r="111" spans="1:6" s="6" customFormat="1" ht="44.25" customHeight="1">
      <c r="A111" s="969">
        <v>41051400</v>
      </c>
      <c r="B111" s="970" t="s">
        <v>652</v>
      </c>
      <c r="C111" s="152">
        <f t="shared" si="0"/>
        <v>0</v>
      </c>
      <c r="D111" s="153">
        <v>0</v>
      </c>
      <c r="E111" s="140"/>
      <c r="F111" s="140"/>
    </row>
    <row r="112" spans="1:6" s="203" customFormat="1" ht="32.25" customHeight="1">
      <c r="A112" s="52">
        <v>41051500</v>
      </c>
      <c r="B112" s="47" t="s">
        <v>125</v>
      </c>
      <c r="C112" s="152">
        <f t="shared" si="0"/>
        <v>0</v>
      </c>
      <c r="D112" s="153">
        <v>0</v>
      </c>
      <c r="E112" s="202"/>
      <c r="F112" s="202"/>
    </row>
    <row r="113" spans="1:6" s="203" customFormat="1" ht="47.25" hidden="1">
      <c r="A113" s="47">
        <v>41053000</v>
      </c>
      <c r="B113" s="47" t="s">
        <v>639</v>
      </c>
      <c r="C113" s="152">
        <f t="shared" si="0"/>
        <v>0</v>
      </c>
      <c r="D113" s="153">
        <v>0</v>
      </c>
      <c r="E113" s="202"/>
      <c r="F113" s="202"/>
    </row>
    <row r="114" spans="1:6" s="203" customFormat="1" ht="27.75" customHeight="1">
      <c r="A114" s="969">
        <v>41053900</v>
      </c>
      <c r="B114" s="970" t="s">
        <v>506</v>
      </c>
      <c r="C114" s="152">
        <f t="shared" si="0"/>
        <v>246200</v>
      </c>
      <c r="D114" s="153">
        <v>246200</v>
      </c>
      <c r="E114" s="202"/>
      <c r="F114" s="202"/>
    </row>
    <row r="115" spans="1:6" s="6" customFormat="1" ht="48.75" customHeight="1">
      <c r="A115" s="250">
        <v>41055000</v>
      </c>
      <c r="B115" s="251" t="s">
        <v>454</v>
      </c>
      <c r="C115" s="152">
        <f t="shared" si="0"/>
        <v>0</v>
      </c>
      <c r="D115" s="154">
        <v>0</v>
      </c>
      <c r="E115" s="144"/>
      <c r="F115" s="140"/>
    </row>
    <row r="116" spans="1:6" s="6" customFormat="1" ht="48.75" customHeight="1">
      <c r="A116" s="52">
        <v>41057700</v>
      </c>
      <c r="B116" s="47" t="s">
        <v>836</v>
      </c>
      <c r="C116" s="152">
        <f t="shared" si="0"/>
        <v>77100</v>
      </c>
      <c r="D116" s="154">
        <v>77100</v>
      </c>
      <c r="E116" s="144"/>
      <c r="F116" s="140"/>
    </row>
    <row r="117" spans="1:6" s="6" customFormat="1" ht="98.25" customHeight="1">
      <c r="A117" s="969">
        <v>41059200</v>
      </c>
      <c r="B117" s="971" t="s">
        <v>861</v>
      </c>
      <c r="C117" s="152">
        <f aca="true" t="shared" si="1" ref="C117:C125">D117+E117</f>
        <v>720000</v>
      </c>
      <c r="D117" s="153">
        <v>0</v>
      </c>
      <c r="E117" s="869">
        <v>720000</v>
      </c>
      <c r="F117" s="153">
        <v>720000</v>
      </c>
    </row>
    <row r="118" spans="1:6" ht="47.25" hidden="1">
      <c r="A118" s="9">
        <v>41036000</v>
      </c>
      <c r="B118" s="40" t="s">
        <v>264</v>
      </c>
      <c r="C118" s="137">
        <f t="shared" si="1"/>
        <v>0</v>
      </c>
      <c r="D118" s="141"/>
      <c r="E118" s="145"/>
      <c r="F118" s="141"/>
    </row>
    <row r="119" spans="1:6" ht="62.25" customHeight="1" hidden="1">
      <c r="A119" s="9">
        <v>41036300</v>
      </c>
      <c r="B119" s="40" t="s">
        <v>261</v>
      </c>
      <c r="C119" s="137">
        <f t="shared" si="1"/>
        <v>0</v>
      </c>
      <c r="D119" s="141"/>
      <c r="E119" s="145"/>
      <c r="F119" s="141"/>
    </row>
    <row r="120" spans="1:6" ht="62.25" customHeight="1" hidden="1">
      <c r="A120" s="9">
        <v>41037000</v>
      </c>
      <c r="B120" s="40" t="s">
        <v>262</v>
      </c>
      <c r="C120" s="137">
        <f t="shared" si="1"/>
        <v>0</v>
      </c>
      <c r="D120" s="141"/>
      <c r="E120" s="145"/>
      <c r="F120" s="141"/>
    </row>
    <row r="121" spans="1:6" ht="62.25" customHeight="1" hidden="1">
      <c r="A121" s="9">
        <v>41038000</v>
      </c>
      <c r="B121" s="40" t="s">
        <v>263</v>
      </c>
      <c r="C121" s="137">
        <f t="shared" si="1"/>
        <v>0</v>
      </c>
      <c r="D121" s="141"/>
      <c r="E121" s="145"/>
      <c r="F121" s="141"/>
    </row>
    <row r="122" spans="1:6" ht="62.25" customHeight="1" hidden="1">
      <c r="A122" s="9">
        <v>41038200</v>
      </c>
      <c r="B122" s="40" t="s">
        <v>266</v>
      </c>
      <c r="C122" s="137">
        <f t="shared" si="1"/>
        <v>0</v>
      </c>
      <c r="D122" s="141"/>
      <c r="E122" s="145"/>
      <c r="F122" s="141"/>
    </row>
    <row r="123" spans="1:6" s="5" customFormat="1" ht="15" customHeight="1" hidden="1">
      <c r="A123" s="19">
        <v>43000000</v>
      </c>
      <c r="B123" s="20" t="s">
        <v>265</v>
      </c>
      <c r="C123" s="137">
        <f t="shared" si="1"/>
        <v>0</v>
      </c>
      <c r="D123" s="139"/>
      <c r="E123" s="139">
        <f>E124</f>
        <v>0</v>
      </c>
      <c r="F123" s="139">
        <f>F124</f>
        <v>0</v>
      </c>
    </row>
    <row r="124" spans="1:6" ht="31.5" hidden="1">
      <c r="A124" s="9">
        <v>43010000</v>
      </c>
      <c r="B124" s="18" t="s">
        <v>119</v>
      </c>
      <c r="C124" s="137">
        <f t="shared" si="1"/>
        <v>0</v>
      </c>
      <c r="D124" s="141"/>
      <c r="E124" s="141">
        <v>0</v>
      </c>
      <c r="F124" s="141">
        <f>E124</f>
        <v>0</v>
      </c>
    </row>
    <row r="125" spans="1:6" s="619" customFormat="1" ht="18" customHeight="1">
      <c r="A125" s="615"/>
      <c r="B125" s="616" t="s">
        <v>120</v>
      </c>
      <c r="C125" s="617">
        <f t="shared" si="1"/>
        <v>248484738.04</v>
      </c>
      <c r="D125" s="618">
        <f>D93+D94</f>
        <v>246786760</v>
      </c>
      <c r="E125" s="618">
        <f>E93+E94</f>
        <v>1697978.04</v>
      </c>
      <c r="F125" s="618">
        <f>F93+F94</f>
        <v>720000</v>
      </c>
    </row>
    <row r="126" spans="1:6" ht="15.75" customHeight="1">
      <c r="A126" s="12"/>
      <c r="B126" s="33"/>
      <c r="C126" s="33"/>
      <c r="D126" s="53" t="s">
        <v>383</v>
      </c>
      <c r="E126" s="53"/>
      <c r="F126" s="53"/>
    </row>
    <row r="127" spans="1:6" ht="15.75" customHeight="1">
      <c r="A127" s="12"/>
      <c r="B127" s="33"/>
      <c r="C127" s="33"/>
      <c r="D127" s="53" t="s">
        <v>383</v>
      </c>
      <c r="E127" s="54"/>
      <c r="F127" s="53"/>
    </row>
    <row r="128" spans="1:6" ht="22.5" customHeight="1">
      <c r="A128" s="983" t="s">
        <v>394</v>
      </c>
      <c r="B128" s="983"/>
      <c r="C128" s="16"/>
      <c r="D128" s="53"/>
      <c r="E128" s="26" t="s">
        <v>172</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E4" sqref="AE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901</v>
      </c>
      <c r="E1" s="240"/>
      <c r="F1" s="240"/>
    </row>
    <row r="2" spans="2:10" ht="63" customHeight="1">
      <c r="B2" s="1143" t="s">
        <v>726</v>
      </c>
      <c r="C2" s="1143"/>
      <c r="D2" s="1143"/>
      <c r="J2" s="97"/>
    </row>
    <row r="3" spans="2:10" ht="31.5" customHeight="1">
      <c r="B3" s="452">
        <v>2553900000</v>
      </c>
      <c r="C3" s="450"/>
      <c r="D3" s="450"/>
      <c r="J3" s="166"/>
    </row>
    <row r="4" spans="2:16" ht="16.5" customHeight="1" thickBot="1">
      <c r="B4" s="453" t="s">
        <v>329</v>
      </c>
      <c r="C4" s="98"/>
      <c r="D4" s="161"/>
      <c r="P4" s="126"/>
    </row>
    <row r="5" spans="2:4" ht="92.25" customHeight="1">
      <c r="B5" s="1144" t="s">
        <v>269</v>
      </c>
      <c r="C5" s="1144" t="s">
        <v>551</v>
      </c>
      <c r="D5" s="1146" t="s">
        <v>552</v>
      </c>
    </row>
    <row r="6" spans="2:4" ht="35.25" customHeight="1" thickBot="1">
      <c r="B6" s="1145"/>
      <c r="C6" s="1145"/>
      <c r="D6" s="1147"/>
    </row>
    <row r="7" spans="1:4" s="102" customFormat="1" ht="15.75">
      <c r="A7" s="100"/>
      <c r="B7" s="101">
        <v>1</v>
      </c>
      <c r="C7" s="101">
        <v>2</v>
      </c>
      <c r="D7" s="191">
        <v>3</v>
      </c>
    </row>
    <row r="8" spans="1:4" s="102" customFormat="1" ht="75.75" customHeight="1">
      <c r="A8" s="100"/>
      <c r="B8" s="217" t="s">
        <v>609</v>
      </c>
      <c r="C8" s="218" t="s">
        <v>553</v>
      </c>
      <c r="D8" s="219" t="s">
        <v>873</v>
      </c>
    </row>
    <row r="9" spans="1:4" s="102" customFormat="1" ht="64.5" customHeight="1">
      <c r="A9" s="100"/>
      <c r="B9" s="220" t="s">
        <v>610</v>
      </c>
      <c r="C9" s="221" t="s">
        <v>123</v>
      </c>
      <c r="D9" s="222" t="s">
        <v>867</v>
      </c>
    </row>
    <row r="10" spans="1:4" s="102" customFormat="1" ht="69.75" customHeight="1">
      <c r="A10" s="100"/>
      <c r="B10" s="217" t="s">
        <v>611</v>
      </c>
      <c r="C10" s="223" t="s">
        <v>622</v>
      </c>
      <c r="D10" s="1140" t="s">
        <v>874</v>
      </c>
    </row>
    <row r="11" spans="1:4" s="102" customFormat="1" ht="56.25" customHeight="1" hidden="1">
      <c r="A11" s="100"/>
      <c r="B11" s="224"/>
      <c r="C11" s="225"/>
      <c r="D11" s="1141"/>
    </row>
    <row r="12" spans="1:4" s="102" customFormat="1" ht="39.75" customHeight="1">
      <c r="A12" s="100"/>
      <c r="B12" s="217" t="s">
        <v>612</v>
      </c>
      <c r="C12" s="226" t="s">
        <v>372</v>
      </c>
      <c r="D12" s="1141"/>
    </row>
    <row r="13" spans="1:4" s="102" customFormat="1" ht="79.5" customHeight="1">
      <c r="A13" s="100"/>
      <c r="B13" s="217" t="s">
        <v>613</v>
      </c>
      <c r="C13" s="227" t="s">
        <v>302</v>
      </c>
      <c r="D13" s="1141"/>
    </row>
    <row r="14" spans="1:4" s="102" customFormat="1" ht="95.25" customHeight="1" hidden="1">
      <c r="A14" s="100"/>
      <c r="B14" s="192" t="s">
        <v>503</v>
      </c>
      <c r="C14" s="125" t="s">
        <v>504</v>
      </c>
      <c r="D14" s="1141"/>
    </row>
    <row r="15" spans="1:4" s="102" customFormat="1" ht="155.25" customHeight="1">
      <c r="A15" s="100"/>
      <c r="B15" s="217" t="s">
        <v>614</v>
      </c>
      <c r="C15" s="241" t="s">
        <v>678</v>
      </c>
      <c r="D15" s="1142"/>
    </row>
    <row r="16" spans="1:4" s="102" customFormat="1" ht="95.25" customHeight="1">
      <c r="A16" s="100"/>
      <c r="B16" s="217" t="s">
        <v>615</v>
      </c>
      <c r="C16" s="227" t="s">
        <v>705</v>
      </c>
      <c r="D16" s="228" t="s">
        <v>867</v>
      </c>
    </row>
    <row r="17" spans="1:4" s="102" customFormat="1" ht="65.25" customHeight="1" thickBot="1">
      <c r="A17" s="100"/>
      <c r="B17" s="229" t="s">
        <v>616</v>
      </c>
      <c r="C17" s="230" t="s">
        <v>562</v>
      </c>
      <c r="D17" s="228" t="s">
        <v>867</v>
      </c>
    </row>
    <row r="18" spans="1:4" s="102" customFormat="1" ht="74.25" customHeight="1" hidden="1" thickBot="1">
      <c r="A18" s="100"/>
      <c r="B18" s="231"/>
      <c r="C18" s="392"/>
      <c r="D18" s="393"/>
    </row>
    <row r="19" spans="1:10" s="102" customFormat="1" ht="123" customHeight="1" thickBot="1">
      <c r="A19" s="100"/>
      <c r="B19" s="231" t="s">
        <v>617</v>
      </c>
      <c r="C19" s="232" t="s">
        <v>706</v>
      </c>
      <c r="D19" s="219" t="s">
        <v>875</v>
      </c>
      <c r="J19" s="162"/>
    </row>
    <row r="20" spans="1:4" s="102" customFormat="1" ht="154.5" customHeight="1">
      <c r="A20" s="100"/>
      <c r="B20" s="231" t="s">
        <v>618</v>
      </c>
      <c r="C20" s="242" t="s">
        <v>605</v>
      </c>
      <c r="D20" s="219" t="s">
        <v>876</v>
      </c>
    </row>
    <row r="21" spans="2:4" s="104" customFormat="1" ht="65.25" customHeight="1">
      <c r="B21" s="235" t="s">
        <v>619</v>
      </c>
      <c r="C21" s="238" t="s">
        <v>115</v>
      </c>
      <c r="D21" s="228" t="s">
        <v>134</v>
      </c>
    </row>
    <row r="22" spans="2:4" s="105" customFormat="1" ht="47.25" customHeight="1">
      <c r="B22" s="236" t="s">
        <v>620</v>
      </c>
      <c r="C22" s="226" t="s">
        <v>606</v>
      </c>
      <c r="D22" s="233" t="s">
        <v>867</v>
      </c>
    </row>
    <row r="23" spans="1:4" ht="86.25" customHeight="1" thickBot="1">
      <c r="A23" s="95"/>
      <c r="B23" s="237" t="s">
        <v>621</v>
      </c>
      <c r="C23" s="239" t="s">
        <v>707</v>
      </c>
      <c r="D23" s="234" t="s">
        <v>876</v>
      </c>
    </row>
    <row r="24" spans="2:4" s="166" customFormat="1" ht="95.25" customHeight="1">
      <c r="B24" s="1148" t="s">
        <v>394</v>
      </c>
      <c r="C24" s="1148"/>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R5" sqref="R5"/>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97" t="s">
        <v>894</v>
      </c>
      <c r="F1" s="997"/>
      <c r="G1" s="183"/>
      <c r="H1" s="58"/>
    </row>
    <row r="2" spans="1:6" ht="47.25" customHeight="1">
      <c r="A2" s="998" t="s">
        <v>759</v>
      </c>
      <c r="B2" s="998"/>
      <c r="C2" s="998"/>
      <c r="D2" s="998"/>
      <c r="E2" s="998"/>
      <c r="F2" s="998"/>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999" t="s">
        <v>384</v>
      </c>
      <c r="B6" s="999" t="s">
        <v>679</v>
      </c>
      <c r="C6" s="999" t="s">
        <v>542</v>
      </c>
      <c r="D6" s="999" t="s">
        <v>102</v>
      </c>
      <c r="E6" s="999" t="s">
        <v>103</v>
      </c>
      <c r="F6" s="999"/>
    </row>
    <row r="7" spans="1:6" s="469" customFormat="1" ht="18" customHeight="1">
      <c r="A7" s="999"/>
      <c r="B7" s="999"/>
      <c r="C7" s="999"/>
      <c r="D7" s="999"/>
      <c r="E7" s="999" t="s">
        <v>542</v>
      </c>
      <c r="F7" s="999" t="s">
        <v>385</v>
      </c>
    </row>
    <row r="8" spans="1:6" s="469" customFormat="1" ht="38.25" customHeight="1">
      <c r="A8" s="999"/>
      <c r="B8" s="999"/>
      <c r="C8" s="999"/>
      <c r="D8" s="999"/>
      <c r="E8" s="999"/>
      <c r="F8" s="999"/>
    </row>
    <row r="9" spans="1:6" s="821" customFormat="1" ht="16.5" customHeight="1">
      <c r="A9" s="820">
        <v>1</v>
      </c>
      <c r="B9" s="820">
        <v>2</v>
      </c>
      <c r="C9" s="820">
        <v>3</v>
      </c>
      <c r="D9" s="820">
        <v>4</v>
      </c>
      <c r="E9" s="820">
        <v>5</v>
      </c>
      <c r="F9" s="820">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2">
        <f aca="true" t="shared" si="0" ref="C16:C26">D16+E16</f>
        <v>23088712.450000003</v>
      </c>
      <c r="D16" s="822">
        <v>-15228868.01</v>
      </c>
      <c r="E16" s="822">
        <v>38317580.46</v>
      </c>
      <c r="F16" s="822">
        <v>38253363</v>
      </c>
    </row>
    <row r="17" spans="1:6" s="63" customFormat="1" ht="36" customHeight="1">
      <c r="A17" s="59">
        <v>208000</v>
      </c>
      <c r="B17" s="60" t="s">
        <v>388</v>
      </c>
      <c r="C17" s="822">
        <f t="shared" si="0"/>
        <v>23088712.450000003</v>
      </c>
      <c r="D17" s="822">
        <v>-15228868.01</v>
      </c>
      <c r="E17" s="822">
        <f>E18+E19</f>
        <v>38317580.46</v>
      </c>
      <c r="F17" s="822">
        <f>F18+F19</f>
        <v>38253363</v>
      </c>
    </row>
    <row r="18" spans="1:6" s="63" customFormat="1" ht="24" customHeight="1">
      <c r="A18" s="64">
        <v>208100</v>
      </c>
      <c r="B18" s="65" t="s">
        <v>389</v>
      </c>
      <c r="C18" s="823">
        <f t="shared" si="0"/>
        <v>23088712.45</v>
      </c>
      <c r="D18" s="823">
        <v>22207897.99</v>
      </c>
      <c r="E18" s="823">
        <v>880814.46</v>
      </c>
      <c r="F18" s="866">
        <v>816597</v>
      </c>
    </row>
    <row r="19" spans="1:6" s="63" customFormat="1" ht="57" customHeight="1">
      <c r="A19" s="64">
        <v>208400</v>
      </c>
      <c r="B19" s="65" t="s">
        <v>390</v>
      </c>
      <c r="C19" s="823">
        <f t="shared" si="0"/>
        <v>0</v>
      </c>
      <c r="D19" s="823">
        <v>-37436766</v>
      </c>
      <c r="E19" s="823">
        <v>37436766</v>
      </c>
      <c r="F19" s="823">
        <v>37436766</v>
      </c>
    </row>
    <row r="20" spans="1:6" ht="18.75" customHeight="1">
      <c r="A20" s="59"/>
      <c r="B20" s="60" t="s">
        <v>642</v>
      </c>
      <c r="C20" s="822">
        <f t="shared" si="0"/>
        <v>23088712.450000003</v>
      </c>
      <c r="D20" s="822">
        <v>-15228868.01</v>
      </c>
      <c r="E20" s="822">
        <v>38317580.46</v>
      </c>
      <c r="F20" s="822">
        <v>38253363</v>
      </c>
    </row>
    <row r="21" spans="1:6" ht="34.5" customHeight="1">
      <c r="A21" s="59"/>
      <c r="B21" s="60" t="s">
        <v>641</v>
      </c>
      <c r="C21" s="822">
        <f t="shared" si="0"/>
        <v>23088712.450000003</v>
      </c>
      <c r="D21" s="822">
        <v>-15228868.01</v>
      </c>
      <c r="E21" s="822">
        <v>38317580.46</v>
      </c>
      <c r="F21" s="822">
        <v>38253363</v>
      </c>
    </row>
    <row r="22" spans="1:6" ht="34.5" customHeight="1">
      <c r="A22" s="59">
        <v>600000</v>
      </c>
      <c r="B22" s="60" t="s">
        <v>392</v>
      </c>
      <c r="C22" s="822">
        <f t="shared" si="0"/>
        <v>23088712.450000003</v>
      </c>
      <c r="D22" s="822">
        <v>-15228868.01</v>
      </c>
      <c r="E22" s="822">
        <v>38317580.46</v>
      </c>
      <c r="F22" s="822">
        <v>38253363</v>
      </c>
    </row>
    <row r="23" spans="1:6" ht="24" customHeight="1">
      <c r="A23" s="59">
        <v>602000</v>
      </c>
      <c r="B23" s="60" t="s">
        <v>393</v>
      </c>
      <c r="C23" s="822">
        <f t="shared" si="0"/>
        <v>23088712.450000003</v>
      </c>
      <c r="D23" s="822">
        <v>-15228868.01</v>
      </c>
      <c r="E23" s="822">
        <f>E24+E25</f>
        <v>38317580.46</v>
      </c>
      <c r="F23" s="822">
        <f>F24+F25</f>
        <v>38253363</v>
      </c>
    </row>
    <row r="24" spans="1:6" ht="23.25" customHeight="1">
      <c r="A24" s="64">
        <v>602100</v>
      </c>
      <c r="B24" s="65" t="s">
        <v>389</v>
      </c>
      <c r="C24" s="823">
        <f t="shared" si="0"/>
        <v>23088712.45</v>
      </c>
      <c r="D24" s="823">
        <v>22207897.99</v>
      </c>
      <c r="E24" s="823">
        <v>880814.46</v>
      </c>
      <c r="F24" s="866">
        <v>816597</v>
      </c>
    </row>
    <row r="25" spans="1:6" ht="56.25">
      <c r="A25" s="67">
        <v>602400</v>
      </c>
      <c r="B25" s="65" t="s">
        <v>390</v>
      </c>
      <c r="C25" s="823">
        <f t="shared" si="0"/>
        <v>0</v>
      </c>
      <c r="D25" s="823">
        <v>-37436766</v>
      </c>
      <c r="E25" s="823">
        <v>37436766</v>
      </c>
      <c r="F25" s="823">
        <v>37436766</v>
      </c>
    </row>
    <row r="26" spans="1:6" ht="27" customHeight="1">
      <c r="A26" s="59"/>
      <c r="B26" s="60" t="s">
        <v>642</v>
      </c>
      <c r="C26" s="822">
        <f t="shared" si="0"/>
        <v>23088712.450000003</v>
      </c>
      <c r="D26" s="822">
        <v>-15228868.01</v>
      </c>
      <c r="E26" s="822">
        <v>38317580.46</v>
      </c>
      <c r="F26" s="822">
        <v>38253363</v>
      </c>
    </row>
    <row r="29" spans="1:5" ht="18.75">
      <c r="A29" s="996" t="s">
        <v>394</v>
      </c>
      <c r="B29" s="996"/>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1">
      <selection activeCell="Z2" sqref="Z2"/>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76" customHeight="1">
      <c r="A1" s="264"/>
      <c r="B1" s="264"/>
      <c r="C1" s="264"/>
      <c r="D1" s="264"/>
      <c r="E1" s="265"/>
      <c r="F1" s="264"/>
      <c r="G1" s="264"/>
      <c r="H1" s="264"/>
      <c r="I1" s="264"/>
      <c r="J1" s="264"/>
      <c r="K1" s="264"/>
      <c r="L1" s="264"/>
      <c r="M1" s="264"/>
      <c r="N1" s="266"/>
      <c r="O1" s="1000" t="s">
        <v>895</v>
      </c>
      <c r="P1" s="1001"/>
      <c r="Q1" s="1001"/>
      <c r="R1" s="1001"/>
    </row>
    <row r="2" spans="1:18" ht="12" customHeight="1">
      <c r="A2" s="264"/>
      <c r="B2" s="264"/>
      <c r="C2" s="264"/>
      <c r="D2" s="264"/>
      <c r="E2" s="265"/>
      <c r="F2" s="264"/>
      <c r="G2" s="264"/>
      <c r="H2" s="264"/>
      <c r="I2" s="264"/>
      <c r="J2" s="264"/>
      <c r="K2" s="264"/>
      <c r="L2" s="264"/>
      <c r="M2" s="264"/>
      <c r="N2" s="266"/>
      <c r="O2" s="1015"/>
      <c r="P2" s="1015"/>
      <c r="Q2" s="1015"/>
      <c r="R2" s="1015"/>
    </row>
    <row r="3" spans="1:18" ht="49.5" customHeight="1">
      <c r="A3" s="269"/>
      <c r="B3" s="1017" t="s">
        <v>724</v>
      </c>
      <c r="C3" s="1017"/>
      <c r="D3" s="1017"/>
      <c r="E3" s="1017"/>
      <c r="F3" s="1017"/>
      <c r="G3" s="1017"/>
      <c r="H3" s="1017"/>
      <c r="I3" s="1017"/>
      <c r="J3" s="1017"/>
      <c r="K3" s="1017"/>
      <c r="L3" s="1017"/>
      <c r="M3" s="1017"/>
      <c r="N3" s="1017"/>
      <c r="O3" s="1017"/>
      <c r="P3" s="1017"/>
      <c r="Q3" s="1017"/>
      <c r="R3" s="620"/>
    </row>
    <row r="4" spans="1:18" ht="22.5" customHeight="1">
      <c r="A4" s="269"/>
      <c r="B4" s="1010">
        <v>2553900000</v>
      </c>
      <c r="C4" s="1011"/>
      <c r="D4" s="465"/>
      <c r="E4" s="465"/>
      <c r="F4" s="465"/>
      <c r="G4" s="465"/>
      <c r="H4" s="465"/>
      <c r="I4" s="465"/>
      <c r="J4" s="465"/>
      <c r="K4" s="465"/>
      <c r="L4" s="465"/>
      <c r="M4" s="465"/>
      <c r="N4" s="465"/>
      <c r="O4" s="465"/>
      <c r="P4" s="465"/>
      <c r="Q4" s="465"/>
      <c r="R4" s="620"/>
    </row>
    <row r="5" spans="1:18" ht="28.5" customHeight="1">
      <c r="A5" s="269"/>
      <c r="B5" s="1014" t="s">
        <v>329</v>
      </c>
      <c r="C5" s="1014"/>
      <c r="D5" s="270"/>
      <c r="E5" s="270"/>
      <c r="F5" s="270"/>
      <c r="G5" s="270"/>
      <c r="H5" s="270"/>
      <c r="I5" s="270"/>
      <c r="J5" s="270"/>
      <c r="K5" s="270"/>
      <c r="L5" s="270"/>
      <c r="M5" s="270"/>
      <c r="N5" s="271"/>
      <c r="O5" s="270"/>
      <c r="P5" s="270"/>
      <c r="Q5" s="270"/>
      <c r="R5" s="620" t="s">
        <v>395</v>
      </c>
    </row>
    <row r="6" spans="1:18" ht="72" customHeight="1">
      <c r="A6" s="1002"/>
      <c r="B6" s="1008" t="s">
        <v>50</v>
      </c>
      <c r="C6" s="1008" t="s">
        <v>540</v>
      </c>
      <c r="D6" s="1005" t="s">
        <v>550</v>
      </c>
      <c r="E6" s="1009" t="s">
        <v>539</v>
      </c>
      <c r="F6" s="1003" t="s">
        <v>102</v>
      </c>
      <c r="G6" s="1003"/>
      <c r="H6" s="1003"/>
      <c r="I6" s="1003"/>
      <c r="J6" s="1003"/>
      <c r="K6" s="1003" t="s">
        <v>103</v>
      </c>
      <c r="L6" s="1003"/>
      <c r="M6" s="1003"/>
      <c r="N6" s="1003"/>
      <c r="O6" s="1003"/>
      <c r="P6" s="1003"/>
      <c r="Q6" s="1003"/>
      <c r="R6" s="1012" t="s">
        <v>338</v>
      </c>
    </row>
    <row r="7" spans="1:18" ht="21" customHeight="1">
      <c r="A7" s="1002"/>
      <c r="B7" s="1008"/>
      <c r="C7" s="1008"/>
      <c r="D7" s="1006"/>
      <c r="E7" s="1009"/>
      <c r="F7" s="1003" t="s">
        <v>542</v>
      </c>
      <c r="G7" s="1003" t="s">
        <v>396</v>
      </c>
      <c r="H7" s="1004" t="s">
        <v>397</v>
      </c>
      <c r="I7" s="1004"/>
      <c r="J7" s="1004" t="s">
        <v>398</v>
      </c>
      <c r="K7" s="1003" t="s">
        <v>542</v>
      </c>
      <c r="L7" s="1004" t="s">
        <v>82</v>
      </c>
      <c r="M7" s="1004"/>
      <c r="N7" s="1016" t="s">
        <v>396</v>
      </c>
      <c r="O7" s="1004" t="s">
        <v>397</v>
      </c>
      <c r="P7" s="1004"/>
      <c r="Q7" s="1004" t="s">
        <v>398</v>
      </c>
      <c r="R7" s="1012"/>
    </row>
    <row r="8" spans="1:18" ht="188.25" customHeight="1">
      <c r="A8" s="1002"/>
      <c r="B8" s="1008"/>
      <c r="C8" s="1008"/>
      <c r="D8" s="1007"/>
      <c r="E8" s="1009"/>
      <c r="F8" s="1003"/>
      <c r="G8" s="1003"/>
      <c r="H8" s="272" t="s">
        <v>399</v>
      </c>
      <c r="I8" s="272" t="s">
        <v>400</v>
      </c>
      <c r="J8" s="1004"/>
      <c r="K8" s="1003"/>
      <c r="L8" s="272" t="s">
        <v>83</v>
      </c>
      <c r="M8" s="274" t="s">
        <v>84</v>
      </c>
      <c r="N8" s="1016"/>
      <c r="O8" s="272" t="s">
        <v>399</v>
      </c>
      <c r="P8" s="272" t="s">
        <v>400</v>
      </c>
      <c r="Q8" s="1004"/>
      <c r="R8" s="1012"/>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867</v>
      </c>
      <c r="F10" s="622">
        <f>F11</f>
        <v>91260523</v>
      </c>
      <c r="G10" s="622">
        <f aca="true" t="shared" si="0" ref="G10:Q10">G11</f>
        <v>91260523</v>
      </c>
      <c r="H10" s="622">
        <f t="shared" si="0"/>
        <v>34701781</v>
      </c>
      <c r="I10" s="622">
        <f t="shared" si="0"/>
        <v>3771281</v>
      </c>
      <c r="J10" s="622">
        <f t="shared" si="0"/>
        <v>0</v>
      </c>
      <c r="K10" s="622">
        <f t="shared" si="0"/>
        <v>36730249.46</v>
      </c>
      <c r="L10" s="622">
        <f t="shared" si="0"/>
        <v>35901532</v>
      </c>
      <c r="M10" s="622">
        <f t="shared" si="0"/>
        <v>35151733</v>
      </c>
      <c r="N10" s="622">
        <f t="shared" si="0"/>
        <v>828717.46</v>
      </c>
      <c r="O10" s="622">
        <f t="shared" si="0"/>
        <v>60000</v>
      </c>
      <c r="P10" s="622">
        <f t="shared" si="0"/>
        <v>0</v>
      </c>
      <c r="Q10" s="622">
        <f t="shared" si="0"/>
        <v>35901532</v>
      </c>
      <c r="R10" s="622">
        <f aca="true" t="shared" si="1" ref="R10:R95">F10+K10</f>
        <v>127990772.46000001</v>
      </c>
    </row>
    <row r="11" spans="1:18" s="630" customFormat="1" ht="43.5" customHeight="1">
      <c r="A11" s="627"/>
      <c r="B11" s="631" t="s">
        <v>564</v>
      </c>
      <c r="C11" s="631"/>
      <c r="D11" s="631"/>
      <c r="E11" s="632" t="s">
        <v>867</v>
      </c>
      <c r="F11" s="722">
        <f>F12+F19+F32+F37+F58+F63+F71+F78+F45+F43+F67+F16+F74+F53+F65</f>
        <v>91260523</v>
      </c>
      <c r="G11" s="622">
        <f aca="true" t="shared" si="2" ref="G11:G28">F11-J11</f>
        <v>91260523</v>
      </c>
      <c r="H11" s="722">
        <f>H12+H19+H32+H37+H58+H63+H71+H78+H45+H43</f>
        <v>34701781</v>
      </c>
      <c r="I11" s="722">
        <f>I12+I19+I32+I37+I58+I63+I71+I78+I45+I43</f>
        <v>3771281</v>
      </c>
      <c r="J11" s="722">
        <f>J12+J19+J32+J37+J58+J63+J71+J78+J45+J43</f>
        <v>0</v>
      </c>
      <c r="K11" s="722">
        <f>K12+K19+K32+K37+K58+K63+K71+K78+K45+K43+K67+K16+K74+K55+K53</f>
        <v>36730249.46</v>
      </c>
      <c r="L11" s="722">
        <f>L12+L19+L32+L37+L58+L63+L71+L78+L45+L43+L67+L16+L74+L55+L53</f>
        <v>35901532</v>
      </c>
      <c r="M11" s="722">
        <f>M12+M19+M32+M37+M58+M63+M71+M78+M45+M43+M67+M16+M74+M55+M53</f>
        <v>35151733</v>
      </c>
      <c r="N11" s="722">
        <f>N12+N19+N32+N37+N58+N63+N71+N78+N45+N43+N67+N16+N74+N55+N53</f>
        <v>828717.46</v>
      </c>
      <c r="O11" s="722">
        <f>O12+O19+O32+O37+O58+O63+O71+O78+O45+O43+O67+O16+O74+O55+O53</f>
        <v>60000</v>
      </c>
      <c r="P11" s="722">
        <f>P12+P19+P32+P37+P58+P63+P71+P78+P45+P43+P67+P16+P74</f>
        <v>0</v>
      </c>
      <c r="Q11" s="722">
        <f>Q12+Q19+Q32+Q37+Q58+Q63+Q71+Q78+Q45+Q43+Q67+Q16+Q74+Q55+Q53</f>
        <v>35901532</v>
      </c>
      <c r="R11" s="722">
        <f t="shared" si="1"/>
        <v>127990772.46000001</v>
      </c>
    </row>
    <row r="12" spans="1:18" s="630" customFormat="1" ht="28.5" customHeight="1">
      <c r="A12" s="627"/>
      <c r="B12" s="633" t="s">
        <v>45</v>
      </c>
      <c r="C12" s="634" t="s">
        <v>46</v>
      </c>
      <c r="D12" s="635" t="s">
        <v>45</v>
      </c>
      <c r="E12" s="636" t="s">
        <v>716</v>
      </c>
      <c r="F12" s="622">
        <f>F13+F14+F15</f>
        <v>28884881</v>
      </c>
      <c r="G12" s="622">
        <f t="shared" si="2"/>
        <v>28884881</v>
      </c>
      <c r="H12" s="622">
        <f aca="true" t="shared" si="3" ref="H12:Q12">H13+H14</f>
        <v>20290000</v>
      </c>
      <c r="I12" s="622">
        <f t="shared" si="3"/>
        <v>968981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29234881</v>
      </c>
    </row>
    <row r="13" spans="1:22" ht="135" customHeight="1">
      <c r="A13" s="285"/>
      <c r="B13" s="286" t="s">
        <v>565</v>
      </c>
      <c r="C13" s="286" t="s">
        <v>527</v>
      </c>
      <c r="D13" s="286" t="s">
        <v>401</v>
      </c>
      <c r="E13" s="287" t="s">
        <v>299</v>
      </c>
      <c r="F13" s="723">
        <v>28148981</v>
      </c>
      <c r="G13" s="724">
        <f t="shared" si="2"/>
        <v>28148981</v>
      </c>
      <c r="H13" s="725">
        <v>20290000</v>
      </c>
      <c r="I13" s="724">
        <v>968981</v>
      </c>
      <c r="J13" s="724"/>
      <c r="K13" s="723">
        <v>350000</v>
      </c>
      <c r="L13" s="724">
        <v>300000</v>
      </c>
      <c r="M13" s="724">
        <v>300000</v>
      </c>
      <c r="N13" s="726">
        <f>K13-Q13</f>
        <v>50000</v>
      </c>
      <c r="O13" s="724"/>
      <c r="P13" s="724"/>
      <c r="Q13" s="724">
        <v>300000</v>
      </c>
      <c r="R13" s="622">
        <f t="shared" si="1"/>
        <v>28498981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9520000</v>
      </c>
      <c r="G16" s="724">
        <f t="shared" si="2"/>
        <v>9520000</v>
      </c>
      <c r="H16" s="729"/>
      <c r="I16" s="730"/>
      <c r="J16" s="723"/>
      <c r="K16" s="723">
        <f>K17+K18</f>
        <v>400000</v>
      </c>
      <c r="L16" s="723">
        <f>L17+L18</f>
        <v>400000</v>
      </c>
      <c r="M16" s="723">
        <f>M17+M18</f>
        <v>400000</v>
      </c>
      <c r="N16" s="726">
        <f t="shared" si="4"/>
        <v>0</v>
      </c>
      <c r="O16" s="723">
        <f>O17+O18</f>
        <v>0</v>
      </c>
      <c r="P16" s="723"/>
      <c r="Q16" s="723">
        <f>Q17+Q18</f>
        <v>400000</v>
      </c>
      <c r="R16" s="622">
        <f t="shared" si="1"/>
        <v>9920000</v>
      </c>
      <c r="T16" s="374"/>
    </row>
    <row r="17" spans="1:20" ht="43.5" customHeight="1">
      <c r="A17" s="285"/>
      <c r="B17" s="286" t="s">
        <v>567</v>
      </c>
      <c r="C17" s="294" t="s">
        <v>129</v>
      </c>
      <c r="D17" s="369" t="s">
        <v>130</v>
      </c>
      <c r="E17" s="287" t="s">
        <v>132</v>
      </c>
      <c r="F17" s="723">
        <v>7570000</v>
      </c>
      <c r="G17" s="724">
        <f t="shared" si="2"/>
        <v>7570000</v>
      </c>
      <c r="H17" s="727"/>
      <c r="I17" s="728"/>
      <c r="J17" s="724"/>
      <c r="K17" s="723">
        <v>400000</v>
      </c>
      <c r="L17" s="723">
        <v>400000</v>
      </c>
      <c r="M17" s="723">
        <v>400000</v>
      </c>
      <c r="N17" s="726">
        <f t="shared" si="4"/>
        <v>0</v>
      </c>
      <c r="O17" s="724"/>
      <c r="P17" s="724"/>
      <c r="Q17" s="723">
        <v>400000</v>
      </c>
      <c r="R17" s="622">
        <f t="shared" si="1"/>
        <v>7970000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4">
        <f>H21</f>
        <v>9401900</v>
      </c>
      <c r="I20" s="724">
        <f>I21</f>
        <v>660400</v>
      </c>
      <c r="J20" s="724">
        <f>J21</f>
        <v>0</v>
      </c>
      <c r="K20" s="724">
        <f>K21</f>
        <v>709799</v>
      </c>
      <c r="L20" s="724">
        <f>L21</f>
        <v>49799</v>
      </c>
      <c r="M20" s="724"/>
      <c r="N20" s="726">
        <f t="shared" si="4"/>
        <v>660000</v>
      </c>
      <c r="O20" s="724">
        <f>O21</f>
        <v>60000</v>
      </c>
      <c r="P20" s="724">
        <f>P21</f>
        <v>0</v>
      </c>
      <c r="Q20" s="724">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4">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31" t="s">
        <v>843</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15080500</v>
      </c>
      <c r="G32" s="723">
        <f t="shared" si="6"/>
        <v>15080500</v>
      </c>
      <c r="H32" s="731">
        <f aca="true" t="shared" si="8" ref="H32:M32">H33+H34+H41+H50+H52</f>
        <v>2955700</v>
      </c>
      <c r="I32" s="731">
        <f t="shared" si="8"/>
        <v>1389000</v>
      </c>
      <c r="J32" s="731">
        <f t="shared" si="8"/>
        <v>0</v>
      </c>
      <c r="K32" s="731">
        <f t="shared" si="8"/>
        <v>17367846</v>
      </c>
      <c r="L32" s="731">
        <f t="shared" si="8"/>
        <v>17367846</v>
      </c>
      <c r="M32" s="731">
        <f t="shared" si="8"/>
        <v>16667846</v>
      </c>
      <c r="N32" s="726">
        <f t="shared" si="4"/>
        <v>0</v>
      </c>
      <c r="O32" s="731">
        <f>O33+O34+O41+O50+O52</f>
        <v>0</v>
      </c>
      <c r="P32" s="731">
        <f>P33+P34+P41+P50+P52</f>
        <v>0</v>
      </c>
      <c r="Q32" s="731">
        <f>Q33+Q34+Q41+Q50+Q52</f>
        <v>17367846</v>
      </c>
      <c r="R32" s="622">
        <f t="shared" si="1"/>
        <v>32448346</v>
      </c>
    </row>
    <row r="33" spans="1:18" ht="85.5" customHeight="1">
      <c r="A33" s="285"/>
      <c r="B33" s="293" t="s">
        <v>576</v>
      </c>
      <c r="C33" s="298" t="s">
        <v>554</v>
      </c>
      <c r="D33" s="305" t="s">
        <v>404</v>
      </c>
      <c r="E33" s="301" t="s">
        <v>555</v>
      </c>
      <c r="F33" s="731">
        <v>3698000</v>
      </c>
      <c r="G33" s="724">
        <f t="shared" si="6"/>
        <v>3698000</v>
      </c>
      <c r="H33" s="731"/>
      <c r="I33" s="731"/>
      <c r="J33" s="731"/>
      <c r="K33" s="735"/>
      <c r="L33" s="735"/>
      <c r="M33" s="735"/>
      <c r="N33" s="726">
        <f t="shared" si="4"/>
        <v>0</v>
      </c>
      <c r="O33" s="735"/>
      <c r="P33" s="735"/>
      <c r="Q33" s="735"/>
      <c r="R33" s="622">
        <f t="shared" si="1"/>
        <v>3698000</v>
      </c>
    </row>
    <row r="34" spans="1:18" ht="40.5">
      <c r="A34" s="285"/>
      <c r="B34" s="297" t="s">
        <v>480</v>
      </c>
      <c r="C34" s="298" t="s">
        <v>300</v>
      </c>
      <c r="D34" s="298" t="s">
        <v>404</v>
      </c>
      <c r="E34" s="306" t="s">
        <v>488</v>
      </c>
      <c r="F34" s="731">
        <v>9982500</v>
      </c>
      <c r="G34" s="724">
        <f t="shared" si="6"/>
        <v>9982500</v>
      </c>
      <c r="H34" s="734">
        <v>2955700</v>
      </c>
      <c r="I34" s="734">
        <v>1364000</v>
      </c>
      <c r="J34" s="731"/>
      <c r="K34" s="734">
        <v>15667846</v>
      </c>
      <c r="L34" s="734">
        <v>15667846</v>
      </c>
      <c r="M34" s="734">
        <v>14967846</v>
      </c>
      <c r="N34" s="726">
        <f t="shared" si="4"/>
        <v>0</v>
      </c>
      <c r="O34" s="731"/>
      <c r="P34" s="731"/>
      <c r="Q34" s="734">
        <v>15667846</v>
      </c>
      <c r="R34" s="622">
        <f t="shared" si="1"/>
        <v>25650346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20.25" hidden="1">
      <c r="A37" s="285"/>
      <c r="B37" s="281" t="s">
        <v>45</v>
      </c>
      <c r="C37" s="303" t="s">
        <v>489</v>
      </c>
      <c r="D37" s="283" t="s">
        <v>45</v>
      </c>
      <c r="E37" s="312" t="s">
        <v>490</v>
      </c>
      <c r="F37" s="731"/>
      <c r="G37" s="731"/>
      <c r="H37" s="731"/>
      <c r="I37" s="731"/>
      <c r="J37" s="731"/>
      <c r="K37" s="734"/>
      <c r="L37" s="734"/>
      <c r="M37" s="734"/>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4"/>
      <c r="L38" s="734"/>
      <c r="M38" s="734"/>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4">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4">
        <v>62500</v>
      </c>
      <c r="L40" s="734">
        <v>62500</v>
      </c>
      <c r="M40" s="734">
        <v>62500</v>
      </c>
      <c r="N40" s="726"/>
      <c r="O40" s="734"/>
      <c r="P40" s="734"/>
      <c r="Q40" s="734">
        <v>62500</v>
      </c>
      <c r="R40" s="622">
        <f t="shared" si="1"/>
        <v>75000</v>
      </c>
    </row>
    <row r="41" spans="1:18" ht="40.5">
      <c r="A41" s="285"/>
      <c r="B41" s="298" t="s">
        <v>577</v>
      </c>
      <c r="C41" s="298" t="s">
        <v>556</v>
      </c>
      <c r="D41" s="313" t="s">
        <v>45</v>
      </c>
      <c r="E41" s="306" t="s">
        <v>557</v>
      </c>
      <c r="F41" s="731">
        <f>F42</f>
        <v>1100000</v>
      </c>
      <c r="G41" s="724">
        <f>F41-J41</f>
        <v>1100000</v>
      </c>
      <c r="H41" s="731">
        <f aca="true" t="shared" si="9" ref="H41:Q41">H42</f>
        <v>0</v>
      </c>
      <c r="I41" s="731">
        <f t="shared" si="9"/>
        <v>0</v>
      </c>
      <c r="J41" s="731">
        <f t="shared" si="9"/>
        <v>0</v>
      </c>
      <c r="K41" s="731">
        <f t="shared" si="9"/>
        <v>0</v>
      </c>
      <c r="L41" s="731">
        <f t="shared" si="9"/>
        <v>0</v>
      </c>
      <c r="M41" s="731"/>
      <c r="N41" s="726">
        <f t="shared" si="4"/>
        <v>0</v>
      </c>
      <c r="O41" s="731">
        <f t="shared" si="9"/>
        <v>0</v>
      </c>
      <c r="P41" s="731">
        <f t="shared" si="9"/>
        <v>0</v>
      </c>
      <c r="Q41" s="731">
        <f t="shared" si="9"/>
        <v>0</v>
      </c>
      <c r="R41" s="622">
        <f t="shared" si="1"/>
        <v>1100000</v>
      </c>
    </row>
    <row r="42" spans="1:18" ht="169.5" customHeight="1">
      <c r="A42" s="285"/>
      <c r="B42" s="297" t="s">
        <v>578</v>
      </c>
      <c r="C42" s="298" t="s">
        <v>558</v>
      </c>
      <c r="D42" s="298" t="s">
        <v>559</v>
      </c>
      <c r="E42" s="306" t="s">
        <v>166</v>
      </c>
      <c r="F42" s="731">
        <v>1100000</v>
      </c>
      <c r="G42" s="724">
        <f>F42-J42</f>
        <v>1100000</v>
      </c>
      <c r="H42" s="734"/>
      <c r="I42" s="734"/>
      <c r="J42" s="734"/>
      <c r="K42" s="731"/>
      <c r="L42" s="731"/>
      <c r="M42" s="731"/>
      <c r="N42" s="726">
        <f t="shared" si="4"/>
        <v>0</v>
      </c>
      <c r="O42" s="734"/>
      <c r="P42" s="734"/>
      <c r="Q42" s="734"/>
      <c r="R42" s="622">
        <f t="shared" si="1"/>
        <v>1100000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20.2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4">
        <v>1700000</v>
      </c>
      <c r="L51" s="734">
        <v>1700000</v>
      </c>
      <c r="M51" s="734">
        <v>1700000</v>
      </c>
      <c r="N51" s="726">
        <f t="shared" si="4"/>
        <v>0</v>
      </c>
      <c r="O51" s="734"/>
      <c r="P51" s="734"/>
      <c r="Q51" s="734">
        <v>1700000</v>
      </c>
      <c r="R51" s="736">
        <f t="shared" si="1"/>
        <v>1700000</v>
      </c>
    </row>
    <row r="52" spans="1:18" s="278" customFormat="1" ht="53.25" customHeight="1">
      <c r="A52" s="279"/>
      <c r="B52" s="844" t="s">
        <v>846</v>
      </c>
      <c r="C52" s="303" t="s">
        <v>847</v>
      </c>
      <c r="D52" s="844" t="s">
        <v>559</v>
      </c>
      <c r="E52" s="401" t="s">
        <v>848</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4">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4">
        <v>1600000</v>
      </c>
      <c r="L56" s="734">
        <v>1600000</v>
      </c>
      <c r="M56" s="734">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12795000</v>
      </c>
      <c r="H58" s="731">
        <f t="shared" si="13"/>
        <v>0</v>
      </c>
      <c r="I58" s="731">
        <f t="shared" si="13"/>
        <v>0</v>
      </c>
      <c r="J58" s="731">
        <f t="shared" si="13"/>
        <v>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1000000</v>
      </c>
      <c r="H59" s="731">
        <f aca="true" t="shared" si="14" ref="H59:Q59">H60</f>
        <v>0</v>
      </c>
      <c r="I59" s="731">
        <f t="shared" si="14"/>
        <v>0</v>
      </c>
      <c r="J59" s="731">
        <f t="shared" si="14"/>
        <v>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1000000</v>
      </c>
      <c r="H60" s="734"/>
      <c r="I60" s="734"/>
      <c r="J60" s="734"/>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55720</v>
      </c>
      <c r="G67" s="724">
        <f aca="true" t="shared" si="17" ref="G67:G77">F67-J67</f>
        <v>55720</v>
      </c>
      <c r="H67" s="731"/>
      <c r="I67" s="731"/>
      <c r="J67" s="731"/>
      <c r="K67" s="731">
        <f>K68+K69+K70</f>
        <v>0</v>
      </c>
      <c r="L67" s="731"/>
      <c r="M67" s="731"/>
      <c r="N67" s="726">
        <f t="shared" si="4"/>
        <v>0</v>
      </c>
      <c r="O67" s="731"/>
      <c r="P67" s="731"/>
      <c r="Q67" s="731"/>
      <c r="R67" s="622">
        <f t="shared" si="1"/>
        <v>55720</v>
      </c>
    </row>
    <row r="68" spans="1:18" s="278" customFormat="1" ht="42" customHeight="1">
      <c r="A68" s="279"/>
      <c r="B68" s="130" t="s">
        <v>497</v>
      </c>
      <c r="C68" s="124" t="s">
        <v>498</v>
      </c>
      <c r="D68" s="131" t="s">
        <v>408</v>
      </c>
      <c r="E68" s="70" t="s">
        <v>55</v>
      </c>
      <c r="F68" s="734">
        <v>30000</v>
      </c>
      <c r="G68" s="724">
        <f t="shared" si="17"/>
        <v>30000</v>
      </c>
      <c r="H68" s="731"/>
      <c r="I68" s="731"/>
      <c r="J68" s="731"/>
      <c r="K68" s="731"/>
      <c r="L68" s="731"/>
      <c r="M68" s="731"/>
      <c r="N68" s="726">
        <f t="shared" si="4"/>
        <v>0</v>
      </c>
      <c r="O68" s="731"/>
      <c r="P68" s="731"/>
      <c r="Q68" s="731"/>
      <c r="R68" s="622">
        <f t="shared" si="1"/>
        <v>30000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6012900</v>
      </c>
      <c r="G71" s="724">
        <f t="shared" si="17"/>
        <v>6012900</v>
      </c>
      <c r="H71" s="731">
        <f aca="true" t="shared" si="18" ref="H71:Q71">H72+H73</f>
        <v>2049181</v>
      </c>
      <c r="I71" s="731">
        <f t="shared" si="18"/>
        <v>752900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6012900</v>
      </c>
    </row>
    <row r="72" spans="1:18" ht="60" customHeight="1">
      <c r="A72" s="285"/>
      <c r="B72" s="321" t="s">
        <v>588</v>
      </c>
      <c r="C72" s="286" t="s">
        <v>500</v>
      </c>
      <c r="D72" s="286" t="s">
        <v>409</v>
      </c>
      <c r="E72" s="324" t="s">
        <v>501</v>
      </c>
      <c r="F72" s="731">
        <v>3280000</v>
      </c>
      <c r="G72" s="724">
        <f t="shared" si="17"/>
        <v>3280000</v>
      </c>
      <c r="H72" s="734"/>
      <c r="I72" s="734">
        <v>720000</v>
      </c>
      <c r="J72" s="734"/>
      <c r="K72" s="734"/>
      <c r="L72" s="734"/>
      <c r="M72" s="734"/>
      <c r="N72" s="726">
        <f t="shared" si="4"/>
        <v>0</v>
      </c>
      <c r="O72" s="734"/>
      <c r="P72" s="734"/>
      <c r="Q72" s="734"/>
      <c r="R72" s="622">
        <f t="shared" si="1"/>
        <v>3280000</v>
      </c>
    </row>
    <row r="73" spans="1:18" ht="54" customHeight="1">
      <c r="A73" s="285"/>
      <c r="B73" s="321" t="s">
        <v>584</v>
      </c>
      <c r="C73" s="286" t="s">
        <v>665</v>
      </c>
      <c r="D73" s="286" t="s">
        <v>409</v>
      </c>
      <c r="E73" s="324" t="s">
        <v>666</v>
      </c>
      <c r="F73" s="731">
        <v>2732900</v>
      </c>
      <c r="G73" s="724">
        <f t="shared" si="17"/>
        <v>2732900</v>
      </c>
      <c r="H73" s="734">
        <v>2049181</v>
      </c>
      <c r="I73" s="734">
        <v>32900</v>
      </c>
      <c r="J73" s="734"/>
      <c r="K73" s="734"/>
      <c r="L73" s="734"/>
      <c r="M73" s="734"/>
      <c r="N73" s="726">
        <f t="shared" si="4"/>
        <v>0</v>
      </c>
      <c r="O73" s="734"/>
      <c r="P73" s="734"/>
      <c r="Q73" s="734"/>
      <c r="R73" s="622">
        <f t="shared" si="1"/>
        <v>2732900</v>
      </c>
    </row>
    <row r="74" spans="1:18" s="278" customFormat="1" ht="33" customHeight="1">
      <c r="A74" s="279"/>
      <c r="B74" s="371"/>
      <c r="C74" s="282" t="s">
        <v>246</v>
      </c>
      <c r="D74" s="282"/>
      <c r="E74" s="470" t="s">
        <v>247</v>
      </c>
      <c r="F74" s="731">
        <f>F75+F76+F77</f>
        <v>3340000</v>
      </c>
      <c r="G74" s="724">
        <f t="shared" si="17"/>
        <v>3340000</v>
      </c>
      <c r="H74" s="731"/>
      <c r="I74" s="731"/>
      <c r="J74" s="731"/>
      <c r="K74" s="731">
        <f>K75+K76+K77</f>
        <v>10760000</v>
      </c>
      <c r="L74" s="731">
        <f>L75+L76+L77</f>
        <v>10760000</v>
      </c>
      <c r="M74" s="731">
        <f>M75+M76+M77</f>
        <v>10760000</v>
      </c>
      <c r="N74" s="726">
        <f t="shared" si="4"/>
        <v>0</v>
      </c>
      <c r="O74" s="731"/>
      <c r="P74" s="731"/>
      <c r="Q74" s="731">
        <f>Q75+Q76+Q77</f>
        <v>10760000</v>
      </c>
      <c r="R74" s="622">
        <f t="shared" si="1"/>
        <v>14100000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c r="A76" s="285"/>
      <c r="B76" s="321" t="s">
        <v>586</v>
      </c>
      <c r="C76" s="286" t="s">
        <v>229</v>
      </c>
      <c r="D76" s="286" t="s">
        <v>249</v>
      </c>
      <c r="E76" s="287" t="s">
        <v>230</v>
      </c>
      <c r="F76" s="731">
        <v>20000</v>
      </c>
      <c r="G76" s="724">
        <f t="shared" si="17"/>
        <v>20000</v>
      </c>
      <c r="H76" s="734"/>
      <c r="I76" s="734"/>
      <c r="J76" s="734"/>
      <c r="K76" s="734"/>
      <c r="L76" s="734"/>
      <c r="M76" s="734"/>
      <c r="N76" s="726"/>
      <c r="O76" s="734"/>
      <c r="P76" s="734"/>
      <c r="Q76" s="734"/>
      <c r="R76" s="622">
        <f t="shared" si="1"/>
        <v>20000</v>
      </c>
    </row>
    <row r="77" spans="1:18" ht="37.5" customHeight="1">
      <c r="A77" s="285"/>
      <c r="B77" s="321" t="s">
        <v>728</v>
      </c>
      <c r="C77" s="286" t="s">
        <v>729</v>
      </c>
      <c r="D77" s="286" t="s">
        <v>249</v>
      </c>
      <c r="E77" s="287" t="s">
        <v>730</v>
      </c>
      <c r="F77" s="731">
        <v>2870000</v>
      </c>
      <c r="G77" s="724">
        <f t="shared" si="17"/>
        <v>2870000</v>
      </c>
      <c r="H77" s="734"/>
      <c r="I77" s="734"/>
      <c r="J77" s="734"/>
      <c r="K77" s="734">
        <v>10760000</v>
      </c>
      <c r="L77" s="734">
        <v>10760000</v>
      </c>
      <c r="M77" s="734">
        <v>10760000</v>
      </c>
      <c r="N77" s="726">
        <f t="shared" si="4"/>
        <v>0</v>
      </c>
      <c r="O77" s="734"/>
      <c r="P77" s="734"/>
      <c r="Q77" s="734">
        <v>10760000</v>
      </c>
      <c r="R77" s="622">
        <f t="shared" si="1"/>
        <v>13630000</v>
      </c>
    </row>
    <row r="78" spans="1:18" s="278" customFormat="1" ht="44.25" customHeight="1">
      <c r="A78" s="279"/>
      <c r="B78" s="283" t="s">
        <v>45</v>
      </c>
      <c r="C78" s="325" t="s">
        <v>507</v>
      </c>
      <c r="D78" s="830"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4">
        <v>54500</v>
      </c>
      <c r="L79" s="723"/>
      <c r="M79" s="723"/>
      <c r="N79" s="726">
        <f t="shared" si="4"/>
        <v>54500</v>
      </c>
      <c r="O79" s="724"/>
      <c r="P79" s="724"/>
      <c r="Q79" s="724"/>
      <c r="R79" s="622">
        <f t="shared" si="1"/>
        <v>54500</v>
      </c>
    </row>
    <row r="80" spans="1:18" s="625" customFormat="1" ht="67.5" customHeight="1">
      <c r="A80" s="637"/>
      <c r="B80" s="634" t="s">
        <v>523</v>
      </c>
      <c r="C80" s="634"/>
      <c r="D80" s="634"/>
      <c r="E80" s="629" t="s">
        <v>868</v>
      </c>
      <c r="F80" s="737">
        <f>F81</f>
        <v>105364882.99</v>
      </c>
      <c r="G80" s="737">
        <f aca="true" t="shared" si="20" ref="G80:Q80">G81</f>
        <v>105364882.99</v>
      </c>
      <c r="H80" s="737">
        <f t="shared" si="20"/>
        <v>67635697</v>
      </c>
      <c r="I80" s="737">
        <f t="shared" si="20"/>
        <v>13234374</v>
      </c>
      <c r="J80" s="737">
        <f t="shared" si="20"/>
        <v>0</v>
      </c>
      <c r="K80" s="737">
        <f t="shared" si="20"/>
        <v>3050309.04</v>
      </c>
      <c r="L80" s="737">
        <f t="shared" si="20"/>
        <v>2951831</v>
      </c>
      <c r="M80" s="737">
        <f t="shared" si="20"/>
        <v>2205033</v>
      </c>
      <c r="N80" s="736">
        <f t="shared" si="4"/>
        <v>98478.04000000004</v>
      </c>
      <c r="O80" s="737">
        <f t="shared" si="20"/>
        <v>0</v>
      </c>
      <c r="P80" s="737">
        <f t="shared" si="20"/>
        <v>0</v>
      </c>
      <c r="Q80" s="737">
        <f t="shared" si="20"/>
        <v>2951831</v>
      </c>
      <c r="R80" s="622">
        <f t="shared" si="1"/>
        <v>108415192.03</v>
      </c>
    </row>
    <row r="81" spans="1:18" s="625" customFormat="1" ht="64.5" customHeight="1">
      <c r="A81" s="637"/>
      <c r="B81" s="631" t="s">
        <v>524</v>
      </c>
      <c r="C81" s="631"/>
      <c r="D81" s="631"/>
      <c r="E81" s="638" t="s">
        <v>868</v>
      </c>
      <c r="F81" s="738">
        <f>F82+F84+F109+F114+F120+F132</f>
        <v>105364882.99</v>
      </c>
      <c r="G81" s="736">
        <f>F81-J81</f>
        <v>105364882.99</v>
      </c>
      <c r="H81" s="738">
        <f>H82+H84+H109+H114+H120</f>
        <v>67635697</v>
      </c>
      <c r="I81" s="738">
        <f>I82+I84+I109+I114+I120</f>
        <v>13234374</v>
      </c>
      <c r="J81" s="738">
        <f>J82+J84+J109+J114+J120</f>
        <v>0</v>
      </c>
      <c r="K81" s="738">
        <f>K82+K84+K109+K114+K120+K123+K128</f>
        <v>3050309.04</v>
      </c>
      <c r="L81" s="738">
        <f>L82+L84+L109+L114+L120+L123+L128</f>
        <v>2951831</v>
      </c>
      <c r="M81" s="738">
        <f>M82+M84+M109+M114+M120+M123+M128</f>
        <v>2205033</v>
      </c>
      <c r="N81" s="736">
        <f t="shared" si="4"/>
        <v>98478.04000000004</v>
      </c>
      <c r="O81" s="738">
        <f>O82+O84+O109+O114+O120+O123</f>
        <v>0</v>
      </c>
      <c r="P81" s="738">
        <f>P82+P84+P109+P114+P120+P123</f>
        <v>0</v>
      </c>
      <c r="Q81" s="738">
        <f>Q82+Q84+Q109+Q114+Q120+Q123+Q128</f>
        <v>2951831</v>
      </c>
      <c r="R81" s="738">
        <f>F81+K81</f>
        <v>108415192.03</v>
      </c>
    </row>
    <row r="82" spans="1:18" ht="27" customHeight="1">
      <c r="A82" s="285"/>
      <c r="B82" s="281" t="s">
        <v>45</v>
      </c>
      <c r="C82" s="282" t="s">
        <v>46</v>
      </c>
      <c r="D82" s="283" t="s">
        <v>45</v>
      </c>
      <c r="E82" s="284" t="s">
        <v>716</v>
      </c>
      <c r="F82" s="739">
        <f>F83</f>
        <v>1034928</v>
      </c>
      <c r="G82" s="724">
        <f aca="true" t="shared" si="21" ref="G82:G90">F82-J82</f>
        <v>1034928</v>
      </c>
      <c r="H82" s="739">
        <f aca="true" t="shared" si="22" ref="H82:Q82">H83</f>
        <v>838680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1034928</v>
      </c>
    </row>
    <row r="83" spans="1:18" ht="72" customHeight="1">
      <c r="A83" s="285"/>
      <c r="B83" s="286" t="s">
        <v>525</v>
      </c>
      <c r="C83" s="286" t="s">
        <v>526</v>
      </c>
      <c r="D83" s="286" t="s">
        <v>401</v>
      </c>
      <c r="E83" s="287" t="s">
        <v>170</v>
      </c>
      <c r="F83" s="739">
        <v>1034928</v>
      </c>
      <c r="G83" s="724">
        <f t="shared" si="21"/>
        <v>1034928</v>
      </c>
      <c r="H83" s="732">
        <v>838680</v>
      </c>
      <c r="I83" s="741"/>
      <c r="J83" s="739"/>
      <c r="K83" s="732"/>
      <c r="L83" s="732"/>
      <c r="M83" s="732"/>
      <c r="N83" s="726">
        <f t="shared" si="4"/>
        <v>0</v>
      </c>
      <c r="O83" s="732"/>
      <c r="P83" s="732"/>
      <c r="Q83" s="732"/>
      <c r="R83" s="622">
        <f t="shared" si="1"/>
        <v>1034928</v>
      </c>
    </row>
    <row r="84" spans="1:18" ht="27" customHeight="1">
      <c r="A84" s="285"/>
      <c r="B84" s="281" t="s">
        <v>45</v>
      </c>
      <c r="C84" s="282" t="s">
        <v>8</v>
      </c>
      <c r="D84" s="283" t="s">
        <v>45</v>
      </c>
      <c r="E84" s="284" t="s">
        <v>9</v>
      </c>
      <c r="F84" s="739">
        <f>F85+F86+F90+F96+F98+F101+F104+F105+F106+F107+F108</f>
        <v>100912449.99</v>
      </c>
      <c r="G84" s="723">
        <f t="shared" si="21"/>
        <v>100912449.99</v>
      </c>
      <c r="H84" s="739">
        <f>H85+H86+H90+H96+H98+H101+H104+H105+H106+H107+H108</f>
        <v>65505930</v>
      </c>
      <c r="I84" s="739">
        <f>I85+I86+I90+I96+I98+I101+I104+I105+I106+I107+I108</f>
        <v>12719974</v>
      </c>
      <c r="J84" s="739">
        <f>J85+J86+J96+J97+J98</f>
        <v>0</v>
      </c>
      <c r="K84" s="739">
        <f>K85+K86+K90+K96+K98+K101+K104+K105+K106+K107+K108</f>
        <v>1065648.04</v>
      </c>
      <c r="L84" s="739">
        <f>L85+L86+L90+L96+L98+L101+L104+L105+L106+L107+L108</f>
        <v>967170</v>
      </c>
      <c r="M84" s="739">
        <f>M85+M86+M90+M96+M98+M101+M104+M105+M106+M107+M108</f>
        <v>940372</v>
      </c>
      <c r="N84" s="726">
        <f t="shared" si="4"/>
        <v>98478.04000000004</v>
      </c>
      <c r="O84" s="739">
        <f>O85+O86+O90+O96+O98+O101+O104+O105</f>
        <v>0</v>
      </c>
      <c r="P84" s="739">
        <f>P85+P86+P90+P96+P98+P101+P104+P105</f>
        <v>0</v>
      </c>
      <c r="Q84" s="739">
        <f>Q85+Q86+Q90+Q96+Q98+Q101+Q104+Q105+Q106+Q107+Q108</f>
        <v>967170</v>
      </c>
      <c r="R84" s="622">
        <f t="shared" si="1"/>
        <v>101978098.03</v>
      </c>
    </row>
    <row r="85" spans="1:18" ht="33.75" customHeight="1">
      <c r="A85" s="285"/>
      <c r="B85" s="298" t="s">
        <v>689</v>
      </c>
      <c r="C85" s="298" t="s">
        <v>519</v>
      </c>
      <c r="D85" s="298" t="s">
        <v>511</v>
      </c>
      <c r="E85" s="306" t="s">
        <v>690</v>
      </c>
      <c r="F85" s="731">
        <v>7222070</v>
      </c>
      <c r="G85" s="724">
        <f t="shared" si="21"/>
        <v>7222070</v>
      </c>
      <c r="H85" s="734">
        <v>4591600</v>
      </c>
      <c r="I85" s="734">
        <v>670530</v>
      </c>
      <c r="J85" s="742"/>
      <c r="K85" s="731">
        <v>46998</v>
      </c>
      <c r="L85" s="734">
        <v>46998</v>
      </c>
      <c r="M85" s="734">
        <v>46998</v>
      </c>
      <c r="N85" s="726">
        <f t="shared" si="4"/>
        <v>0</v>
      </c>
      <c r="O85" s="734">
        <v>0</v>
      </c>
      <c r="P85" s="734"/>
      <c r="Q85" s="733">
        <v>46998</v>
      </c>
      <c r="R85" s="622">
        <f t="shared" si="1"/>
        <v>7269068</v>
      </c>
    </row>
    <row r="86" spans="1:18" s="278" customFormat="1" ht="63.75" customHeight="1">
      <c r="A86" s="279"/>
      <c r="B86" s="303" t="s">
        <v>691</v>
      </c>
      <c r="C86" s="303" t="s">
        <v>10</v>
      </c>
      <c r="D86" s="283" t="s">
        <v>45</v>
      </c>
      <c r="E86" s="312" t="s">
        <v>154</v>
      </c>
      <c r="F86" s="731">
        <f>F87</f>
        <v>35446940</v>
      </c>
      <c r="G86" s="723">
        <f t="shared" si="21"/>
        <v>35446940</v>
      </c>
      <c r="H86" s="731">
        <f>H87</f>
        <v>14520800</v>
      </c>
      <c r="I86" s="731">
        <f>I87</f>
        <v>11263194</v>
      </c>
      <c r="J86" s="743"/>
      <c r="K86" s="731">
        <f>K87</f>
        <v>788514</v>
      </c>
      <c r="L86" s="731">
        <f>L87</f>
        <v>788514</v>
      </c>
      <c r="M86" s="731">
        <f>M87</f>
        <v>788514</v>
      </c>
      <c r="N86" s="726">
        <f t="shared" si="4"/>
        <v>0</v>
      </c>
      <c r="O86" s="731">
        <f>O87</f>
        <v>0</v>
      </c>
      <c r="P86" s="731">
        <f>P87</f>
        <v>0</v>
      </c>
      <c r="Q86" s="731">
        <f>Q87</f>
        <v>788514</v>
      </c>
      <c r="R86" s="622">
        <f>F86+K86</f>
        <v>36235454</v>
      </c>
    </row>
    <row r="87" spans="1:18" s="397" customFormat="1" ht="83.25" customHeight="1">
      <c r="A87" s="394"/>
      <c r="B87" s="395" t="s">
        <v>155</v>
      </c>
      <c r="C87" s="395" t="s">
        <v>156</v>
      </c>
      <c r="D87" s="395" t="s">
        <v>512</v>
      </c>
      <c r="E87" s="398" t="s">
        <v>755</v>
      </c>
      <c r="F87" s="738">
        <v>35446940</v>
      </c>
      <c r="G87" s="736">
        <f t="shared" si="21"/>
        <v>35446940</v>
      </c>
      <c r="H87" s="744">
        <v>14520800</v>
      </c>
      <c r="I87" s="738">
        <v>11263194</v>
      </c>
      <c r="J87" s="738"/>
      <c r="K87" s="745">
        <v>788514</v>
      </c>
      <c r="L87" s="746">
        <v>788514</v>
      </c>
      <c r="M87" s="746">
        <v>788514</v>
      </c>
      <c r="N87" s="726">
        <f t="shared" si="4"/>
        <v>0</v>
      </c>
      <c r="O87" s="745"/>
      <c r="P87" s="745"/>
      <c r="Q87" s="747">
        <v>788514</v>
      </c>
      <c r="R87" s="622">
        <f>F87+K87</f>
        <v>36235454</v>
      </c>
    </row>
    <row r="88" spans="1:18" s="397" customFormat="1" ht="60.75" customHeight="1">
      <c r="A88" s="394"/>
      <c r="B88" s="395" t="s">
        <v>155</v>
      </c>
      <c r="C88" s="395" t="s">
        <v>156</v>
      </c>
      <c r="D88" s="395" t="s">
        <v>512</v>
      </c>
      <c r="E88" s="831"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31" t="s">
        <v>843</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3859850</v>
      </c>
      <c r="G96" s="736">
        <f>F96-J96</f>
        <v>3859850</v>
      </c>
      <c r="H96" s="745">
        <v>2742000</v>
      </c>
      <c r="I96" s="745">
        <v>350650</v>
      </c>
      <c r="J96" s="744"/>
      <c r="K96" s="746">
        <v>10000</v>
      </c>
      <c r="L96" s="746"/>
      <c r="M96" s="731"/>
      <c r="N96" s="726">
        <f t="shared" si="24"/>
        <v>10000</v>
      </c>
      <c r="O96" s="734"/>
      <c r="P96" s="734"/>
      <c r="Q96" s="733"/>
      <c r="R96" s="622">
        <f aca="true" t="shared" si="25" ref="R96:R151">F96+K96</f>
        <v>3869850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4510376</v>
      </c>
      <c r="G98" s="746">
        <f aca="true" t="shared" si="26" ref="G98:Q98">G99+G100</f>
        <v>4510376</v>
      </c>
      <c r="H98" s="746">
        <f t="shared" si="26"/>
        <v>3025900</v>
      </c>
      <c r="I98" s="746">
        <f t="shared" si="26"/>
        <v>257900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4567174</v>
      </c>
    </row>
    <row r="99" spans="1:18" s="333" customFormat="1" ht="41.25" customHeight="1">
      <c r="A99" s="331"/>
      <c r="B99" s="317" t="s">
        <v>138</v>
      </c>
      <c r="C99" s="376" t="s">
        <v>140</v>
      </c>
      <c r="D99" s="317" t="s">
        <v>513</v>
      </c>
      <c r="E99" s="402" t="s">
        <v>373</v>
      </c>
      <c r="F99" s="746">
        <v>4495896</v>
      </c>
      <c r="G99" s="736">
        <f aca="true" t="shared" si="27" ref="G99:G119">F99-J99</f>
        <v>4495896</v>
      </c>
      <c r="H99" s="745">
        <v>3025900</v>
      </c>
      <c r="I99" s="745">
        <v>257900</v>
      </c>
      <c r="J99" s="738"/>
      <c r="K99" s="737">
        <v>56798</v>
      </c>
      <c r="L99" s="982">
        <v>56798</v>
      </c>
      <c r="M99" s="732">
        <v>30000</v>
      </c>
      <c r="N99" s="726">
        <f t="shared" si="24"/>
        <v>0</v>
      </c>
      <c r="O99" s="732"/>
      <c r="P99" s="732"/>
      <c r="Q99" s="732">
        <v>56798</v>
      </c>
      <c r="R99" s="736">
        <f t="shared" si="25"/>
        <v>4552694</v>
      </c>
    </row>
    <row r="100" spans="1:18" s="333" customFormat="1" ht="26.25" customHeight="1">
      <c r="A100" s="331"/>
      <c r="B100" s="317" t="s">
        <v>141</v>
      </c>
      <c r="C100" s="376" t="s">
        <v>142</v>
      </c>
      <c r="D100" s="317" t="s">
        <v>513</v>
      </c>
      <c r="E100" s="377" t="s">
        <v>59</v>
      </c>
      <c r="F100" s="746">
        <v>14480</v>
      </c>
      <c r="G100" s="736">
        <f t="shared" si="27"/>
        <v>14480</v>
      </c>
      <c r="H100" s="751"/>
      <c r="I100" s="751"/>
      <c r="J100" s="738"/>
      <c r="K100" s="737"/>
      <c r="L100" s="737"/>
      <c r="M100" s="739"/>
      <c r="N100" s="726">
        <f t="shared" si="24"/>
        <v>0</v>
      </c>
      <c r="O100" s="732"/>
      <c r="P100" s="732"/>
      <c r="Q100" s="732"/>
      <c r="R100" s="622">
        <f t="shared" si="25"/>
        <v>14480</v>
      </c>
    </row>
    <row r="101" spans="1:18" s="333" customFormat="1" ht="50.25" customHeight="1">
      <c r="A101" s="331"/>
      <c r="B101" s="400" t="s">
        <v>692</v>
      </c>
      <c r="C101" s="403" t="s">
        <v>694</v>
      </c>
      <c r="D101" s="404" t="s">
        <v>45</v>
      </c>
      <c r="E101" s="405" t="s">
        <v>656</v>
      </c>
      <c r="F101" s="746">
        <f>F102+F103</f>
        <v>1335300</v>
      </c>
      <c r="G101" s="622">
        <f t="shared" si="27"/>
        <v>1335300</v>
      </c>
      <c r="H101" s="746">
        <f aca="true" t="shared" si="28" ref="H101:M101">H102+H103</f>
        <v>974510</v>
      </c>
      <c r="I101" s="746">
        <f t="shared" si="28"/>
        <v>67000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1335300</v>
      </c>
    </row>
    <row r="102" spans="1:18" s="333" customFormat="1" ht="66.75" customHeight="1">
      <c r="A102" s="331"/>
      <c r="B102" s="317" t="s">
        <v>143</v>
      </c>
      <c r="C102" s="376" t="s">
        <v>144</v>
      </c>
      <c r="D102" s="317" t="s">
        <v>513</v>
      </c>
      <c r="E102" s="377" t="s">
        <v>149</v>
      </c>
      <c r="F102" s="746">
        <v>201300</v>
      </c>
      <c r="G102" s="736">
        <f t="shared" si="27"/>
        <v>201300</v>
      </c>
      <c r="H102" s="745">
        <v>45200</v>
      </c>
      <c r="I102" s="745">
        <v>67000</v>
      </c>
      <c r="J102" s="738"/>
      <c r="K102" s="737"/>
      <c r="L102" s="737"/>
      <c r="M102" s="739"/>
      <c r="N102" s="726">
        <f t="shared" si="24"/>
        <v>0</v>
      </c>
      <c r="O102" s="732"/>
      <c r="P102" s="732"/>
      <c r="Q102" s="732"/>
      <c r="R102" s="736">
        <f t="shared" si="25"/>
        <v>201300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1340980</v>
      </c>
      <c r="G104" s="622">
        <f t="shared" si="27"/>
        <v>1340980</v>
      </c>
      <c r="H104" s="746">
        <v>973130</v>
      </c>
      <c r="I104" s="746">
        <v>110700</v>
      </c>
      <c r="J104" s="738"/>
      <c r="K104" s="737"/>
      <c r="L104" s="737"/>
      <c r="M104" s="739"/>
      <c r="N104" s="726">
        <f t="shared" si="24"/>
        <v>0</v>
      </c>
      <c r="O104" s="739"/>
      <c r="P104" s="739"/>
      <c r="Q104" s="739"/>
      <c r="R104" s="622">
        <f t="shared" si="25"/>
        <v>1340980</v>
      </c>
    </row>
    <row r="105" spans="1:18" s="333" customFormat="1" ht="81.75" customHeight="1">
      <c r="A105" s="331"/>
      <c r="B105" s="400" t="s">
        <v>147</v>
      </c>
      <c r="C105" s="403" t="s">
        <v>148</v>
      </c>
      <c r="D105" s="400" t="s">
        <v>513</v>
      </c>
      <c r="E105" s="841"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3"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887</v>
      </c>
      <c r="C107" s="403" t="s">
        <v>886</v>
      </c>
      <c r="D107" s="400" t="s">
        <v>513</v>
      </c>
      <c r="E107" s="377" t="s">
        <v>890</v>
      </c>
      <c r="F107" s="746">
        <v>9831</v>
      </c>
      <c r="G107" s="622">
        <f t="shared" si="27"/>
        <v>9831</v>
      </c>
      <c r="H107" s="746"/>
      <c r="I107" s="746"/>
      <c r="J107" s="738"/>
      <c r="K107" s="737"/>
      <c r="L107" s="737"/>
      <c r="M107" s="739"/>
      <c r="N107" s="726"/>
      <c r="O107" s="739"/>
      <c r="P107" s="739"/>
      <c r="Q107" s="739"/>
      <c r="R107" s="622">
        <f t="shared" si="25"/>
        <v>9831</v>
      </c>
    </row>
    <row r="108" spans="1:18" s="333" customFormat="1" ht="105" customHeight="1">
      <c r="A108" s="331"/>
      <c r="B108" s="400" t="s">
        <v>888</v>
      </c>
      <c r="C108" s="403" t="s">
        <v>889</v>
      </c>
      <c r="D108" s="400" t="s">
        <v>513</v>
      </c>
      <c r="E108" s="377" t="s">
        <v>891</v>
      </c>
      <c r="F108" s="746"/>
      <c r="G108" s="622">
        <f t="shared" si="27"/>
        <v>0</v>
      </c>
      <c r="H108" s="746"/>
      <c r="I108" s="746"/>
      <c r="J108" s="738"/>
      <c r="K108" s="737">
        <v>88478.04</v>
      </c>
      <c r="L108" s="737"/>
      <c r="M108" s="739"/>
      <c r="N108" s="726">
        <f t="shared" si="24"/>
        <v>88478.04</v>
      </c>
      <c r="O108" s="739"/>
      <c r="P108" s="739"/>
      <c r="Q108" s="739"/>
      <c r="R108" s="787">
        <f t="shared" si="25"/>
        <v>88478.04</v>
      </c>
    </row>
    <row r="109" spans="1:18" ht="42" customHeight="1">
      <c r="A109" s="285"/>
      <c r="B109" s="407" t="s">
        <v>45</v>
      </c>
      <c r="C109" s="408" t="s">
        <v>4</v>
      </c>
      <c r="D109" s="404" t="s">
        <v>45</v>
      </c>
      <c r="E109" s="417" t="s">
        <v>3</v>
      </c>
      <c r="F109" s="746">
        <f>F110+F112+F113</f>
        <v>89900</v>
      </c>
      <c r="G109" s="736">
        <f t="shared" si="27"/>
        <v>89900</v>
      </c>
      <c r="H109" s="752">
        <f aca="true" t="shared" si="29" ref="H109:Q109">H110+H112</f>
        <v>0</v>
      </c>
      <c r="I109" s="746">
        <f t="shared" si="29"/>
        <v>2400</v>
      </c>
      <c r="J109" s="746">
        <f t="shared" si="29"/>
        <v>0</v>
      </c>
      <c r="K109" s="746">
        <f t="shared" si="29"/>
        <v>0</v>
      </c>
      <c r="L109" s="746"/>
      <c r="M109" s="731"/>
      <c r="N109" s="726">
        <f t="shared" si="24"/>
        <v>0</v>
      </c>
      <c r="O109" s="731">
        <f t="shared" si="29"/>
        <v>0</v>
      </c>
      <c r="P109" s="731">
        <f t="shared" si="29"/>
        <v>0</v>
      </c>
      <c r="Q109" s="731">
        <f t="shared" si="29"/>
        <v>0</v>
      </c>
      <c r="R109" s="622">
        <f t="shared" si="25"/>
        <v>89900</v>
      </c>
    </row>
    <row r="110" spans="1:18" ht="42.75" customHeight="1">
      <c r="A110" s="285"/>
      <c r="B110" s="317" t="s">
        <v>413</v>
      </c>
      <c r="C110" s="317" t="s">
        <v>41</v>
      </c>
      <c r="D110" s="317" t="s">
        <v>45</v>
      </c>
      <c r="E110" s="399" t="s">
        <v>414</v>
      </c>
      <c r="F110" s="746">
        <f>F111</f>
        <v>89900</v>
      </c>
      <c r="G110" s="736">
        <f t="shared" si="27"/>
        <v>89900</v>
      </c>
      <c r="H110" s="752">
        <f aca="true" t="shared" si="30" ref="H110:Q110">H111</f>
        <v>0</v>
      </c>
      <c r="I110" s="746">
        <f t="shared" si="30"/>
        <v>2400</v>
      </c>
      <c r="J110" s="746">
        <f t="shared" si="30"/>
        <v>0</v>
      </c>
      <c r="K110" s="746"/>
      <c r="L110" s="746"/>
      <c r="M110" s="731"/>
      <c r="N110" s="726">
        <f t="shared" si="24"/>
        <v>0</v>
      </c>
      <c r="O110" s="731">
        <f t="shared" si="30"/>
        <v>0</v>
      </c>
      <c r="P110" s="731">
        <f t="shared" si="30"/>
        <v>0</v>
      </c>
      <c r="Q110" s="731">
        <f t="shared" si="30"/>
        <v>0</v>
      </c>
      <c r="R110" s="622">
        <f t="shared" si="25"/>
        <v>89900</v>
      </c>
    </row>
    <row r="111" spans="1:18" ht="39.75" customHeight="1">
      <c r="A111" s="285"/>
      <c r="B111" s="317" t="s">
        <v>235</v>
      </c>
      <c r="C111" s="317" t="s">
        <v>232</v>
      </c>
      <c r="D111" s="317" t="s">
        <v>514</v>
      </c>
      <c r="E111" s="301" t="s">
        <v>233</v>
      </c>
      <c r="F111" s="746">
        <v>89900</v>
      </c>
      <c r="G111" s="736">
        <f t="shared" si="27"/>
        <v>89900</v>
      </c>
      <c r="H111" s="753"/>
      <c r="I111" s="747">
        <v>2400</v>
      </c>
      <c r="J111" s="747"/>
      <c r="K111" s="747"/>
      <c r="L111" s="747"/>
      <c r="M111" s="732"/>
      <c r="N111" s="726">
        <f t="shared" si="24"/>
        <v>0</v>
      </c>
      <c r="O111" s="733"/>
      <c r="P111" s="733"/>
      <c r="Q111" s="733"/>
      <c r="R111" s="622">
        <f t="shared" si="25"/>
        <v>89900</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c r="A113" s="285"/>
      <c r="B113" s="472" t="s">
        <v>415</v>
      </c>
      <c r="C113" s="471" t="s">
        <v>11</v>
      </c>
      <c r="D113" s="472" t="s">
        <v>514</v>
      </c>
      <c r="E113" s="840" t="s">
        <v>79</v>
      </c>
      <c r="F113" s="746"/>
      <c r="G113" s="736">
        <f t="shared" si="27"/>
        <v>0</v>
      </c>
      <c r="H113" s="751"/>
      <c r="I113" s="751"/>
      <c r="J113" s="745"/>
      <c r="K113" s="746"/>
      <c r="L113" s="746"/>
      <c r="M113" s="731"/>
      <c r="N113" s="726">
        <f t="shared" si="24"/>
        <v>0</v>
      </c>
      <c r="O113" s="734"/>
      <c r="P113" s="734"/>
      <c r="Q113" s="734"/>
      <c r="R113" s="622">
        <f t="shared" si="25"/>
        <v>0</v>
      </c>
    </row>
    <row r="114" spans="1:18" ht="25.5" customHeight="1">
      <c r="A114" s="285"/>
      <c r="B114" s="407" t="s">
        <v>45</v>
      </c>
      <c r="C114" s="411" t="s">
        <v>15</v>
      </c>
      <c r="D114" s="404" t="s">
        <v>45</v>
      </c>
      <c r="E114" s="412" t="s">
        <v>16</v>
      </c>
      <c r="F114" s="746">
        <f>F115+F118+F126</f>
        <v>2827605</v>
      </c>
      <c r="G114" s="736">
        <f t="shared" si="27"/>
        <v>2827605</v>
      </c>
      <c r="H114" s="746">
        <f>H115+H118+H126</f>
        <v>1291087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2984107</v>
      </c>
    </row>
    <row r="115" spans="1:18" ht="42.75" customHeight="1">
      <c r="A115" s="285"/>
      <c r="B115" s="413" t="s">
        <v>476</v>
      </c>
      <c r="C115" s="413" t="s">
        <v>13</v>
      </c>
      <c r="D115" s="507" t="s">
        <v>45</v>
      </c>
      <c r="E115" s="414" t="s">
        <v>80</v>
      </c>
      <c r="F115" s="746">
        <f>F116+F117</f>
        <v>380350</v>
      </c>
      <c r="G115" s="736">
        <f t="shared" si="27"/>
        <v>380350</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380350</v>
      </c>
    </row>
    <row r="116" spans="1:18" s="278" customFormat="1" ht="69.75" customHeight="1">
      <c r="A116" s="279"/>
      <c r="B116" s="317" t="s">
        <v>477</v>
      </c>
      <c r="C116" s="317" t="s">
        <v>14</v>
      </c>
      <c r="D116" s="317" t="s">
        <v>515</v>
      </c>
      <c r="E116" s="399" t="s">
        <v>81</v>
      </c>
      <c r="F116" s="746">
        <v>355350</v>
      </c>
      <c r="G116" s="736">
        <f t="shared" si="27"/>
        <v>355350</v>
      </c>
      <c r="H116" s="751">
        <v>0</v>
      </c>
      <c r="I116" s="751">
        <v>0</v>
      </c>
      <c r="J116" s="622">
        <v>0</v>
      </c>
      <c r="K116" s="622"/>
      <c r="L116" s="622"/>
      <c r="M116" s="723"/>
      <c r="N116" s="726">
        <f t="shared" si="24"/>
        <v>0</v>
      </c>
      <c r="O116" s="723"/>
      <c r="P116" s="723"/>
      <c r="Q116" s="723"/>
      <c r="R116" s="622">
        <f t="shared" si="25"/>
        <v>355350</v>
      </c>
    </row>
    <row r="117" spans="1:18" s="278" customFormat="1" ht="68.25" customHeight="1">
      <c r="A117" s="279"/>
      <c r="B117" s="317" t="s">
        <v>236</v>
      </c>
      <c r="C117" s="317" t="s">
        <v>237</v>
      </c>
      <c r="D117" s="406" t="s">
        <v>515</v>
      </c>
      <c r="E117" s="399" t="s">
        <v>238</v>
      </c>
      <c r="F117" s="746">
        <v>25000</v>
      </c>
      <c r="G117" s="736">
        <f t="shared" si="27"/>
        <v>25000</v>
      </c>
      <c r="H117" s="751"/>
      <c r="I117" s="751"/>
      <c r="J117" s="622"/>
      <c r="K117" s="622"/>
      <c r="L117" s="622"/>
      <c r="M117" s="723"/>
      <c r="N117" s="726"/>
      <c r="O117" s="723"/>
      <c r="P117" s="723"/>
      <c r="Q117" s="723"/>
      <c r="R117" s="622">
        <f t="shared" si="25"/>
        <v>25000</v>
      </c>
    </row>
    <row r="118" spans="1:18" s="278" customFormat="1" ht="47.25" customHeight="1">
      <c r="A118" s="279"/>
      <c r="B118" s="317" t="s">
        <v>478</v>
      </c>
      <c r="C118" s="317" t="s">
        <v>712</v>
      </c>
      <c r="D118" s="507" t="s">
        <v>45</v>
      </c>
      <c r="E118" s="402" t="s">
        <v>708</v>
      </c>
      <c r="F118" s="746">
        <f>F119</f>
        <v>2370155</v>
      </c>
      <c r="G118" s="736">
        <f t="shared" si="27"/>
        <v>2370155</v>
      </c>
      <c r="H118" s="746">
        <f>H119</f>
        <v>1227890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2526657</v>
      </c>
    </row>
    <row r="119" spans="1:18" s="336" customFormat="1" ht="68.25" customHeight="1">
      <c r="A119" s="335"/>
      <c r="B119" s="415" t="s">
        <v>479</v>
      </c>
      <c r="C119" s="415" t="s">
        <v>713</v>
      </c>
      <c r="D119" s="415" t="s">
        <v>515</v>
      </c>
      <c r="E119" s="416" t="s">
        <v>85</v>
      </c>
      <c r="F119" s="746">
        <v>2370155</v>
      </c>
      <c r="G119" s="736">
        <f t="shared" si="27"/>
        <v>2370155</v>
      </c>
      <c r="H119" s="745">
        <v>1227890</v>
      </c>
      <c r="I119" s="745">
        <v>512000</v>
      </c>
      <c r="J119" s="747">
        <v>0</v>
      </c>
      <c r="K119" s="737">
        <v>156502</v>
      </c>
      <c r="L119" s="737">
        <v>156502</v>
      </c>
      <c r="M119" s="739">
        <v>156502</v>
      </c>
      <c r="N119" s="726">
        <f t="shared" si="24"/>
        <v>0</v>
      </c>
      <c r="O119" s="733"/>
      <c r="P119" s="733"/>
      <c r="Q119" s="733">
        <v>156502</v>
      </c>
      <c r="R119" s="622">
        <f t="shared" si="25"/>
        <v>2526657</v>
      </c>
    </row>
    <row r="120" spans="1:18" s="336" customFormat="1" ht="20.2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20.2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31"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837</v>
      </c>
      <c r="C126" s="415" t="s">
        <v>838</v>
      </c>
      <c r="D126" s="507" t="s">
        <v>45</v>
      </c>
      <c r="E126" s="831" t="s">
        <v>839</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840</v>
      </c>
      <c r="C127" s="415" t="s">
        <v>841</v>
      </c>
      <c r="D127" s="415" t="s">
        <v>515</v>
      </c>
      <c r="E127" s="831" t="s">
        <v>842</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8" t="s">
        <v>490</v>
      </c>
      <c r="F128" s="731"/>
      <c r="G128" s="736">
        <f t="shared" si="35"/>
        <v>0</v>
      </c>
      <c r="H128" s="731"/>
      <c r="I128" s="735"/>
      <c r="J128" s="466"/>
      <c r="K128" s="739">
        <f>K129+K130+K131</f>
        <v>1828159</v>
      </c>
      <c r="L128" s="739">
        <f>L129+L130+L131</f>
        <v>1828159</v>
      </c>
      <c r="M128" s="739">
        <f>M129+M130+M131</f>
        <v>1108159</v>
      </c>
      <c r="N128" s="726">
        <f t="shared" si="24"/>
        <v>0</v>
      </c>
      <c r="O128" s="466"/>
      <c r="P128" s="466"/>
      <c r="Q128" s="739">
        <f>Q129+Q130+Q131</f>
        <v>1828159</v>
      </c>
      <c r="R128" s="622">
        <f t="shared" si="25"/>
        <v>1828159</v>
      </c>
    </row>
    <row r="129" spans="1:18" s="336" customFormat="1" ht="42.75" customHeight="1">
      <c r="A129" s="335"/>
      <c r="B129" s="415" t="s">
        <v>853</v>
      </c>
      <c r="C129" s="415" t="s">
        <v>854</v>
      </c>
      <c r="D129" s="415" t="s">
        <v>405</v>
      </c>
      <c r="E129" s="867" t="s">
        <v>855</v>
      </c>
      <c r="F129" s="731"/>
      <c r="G129" s="736">
        <f t="shared" si="35"/>
        <v>0</v>
      </c>
      <c r="H129" s="734"/>
      <c r="I129" s="754"/>
      <c r="J129" s="733"/>
      <c r="K129" s="732">
        <v>1108159</v>
      </c>
      <c r="L129" s="732">
        <v>1108159</v>
      </c>
      <c r="M129" s="732">
        <v>1108159</v>
      </c>
      <c r="N129" s="726">
        <f t="shared" si="24"/>
        <v>0</v>
      </c>
      <c r="O129" s="733"/>
      <c r="P129" s="733"/>
      <c r="Q129" s="733">
        <v>1108159</v>
      </c>
      <c r="R129" s="622">
        <f t="shared" si="25"/>
        <v>1108159</v>
      </c>
    </row>
    <row r="130" spans="1:18" s="336" customFormat="1" ht="147.75" customHeight="1">
      <c r="A130" s="335"/>
      <c r="B130" s="415" t="s">
        <v>856</v>
      </c>
      <c r="C130" s="415" t="s">
        <v>857</v>
      </c>
      <c r="D130" s="415" t="s">
        <v>366</v>
      </c>
      <c r="E130" s="867" t="s">
        <v>858</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7"/>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500000</v>
      </c>
      <c r="G132" s="736">
        <f t="shared" si="35"/>
        <v>500000</v>
      </c>
      <c r="H132" s="735"/>
      <c r="I132" s="735"/>
      <c r="J132" s="466"/>
      <c r="K132" s="739"/>
      <c r="L132" s="739"/>
      <c r="M132" s="739"/>
      <c r="N132" s="474"/>
      <c r="O132" s="466"/>
      <c r="P132" s="466"/>
      <c r="Q132" s="466"/>
      <c r="R132" s="622">
        <f t="shared" si="25"/>
        <v>500000</v>
      </c>
    </row>
    <row r="133" spans="1:18" s="336" customFormat="1" ht="48" customHeight="1">
      <c r="A133" s="335"/>
      <c r="B133" s="298" t="s">
        <v>731</v>
      </c>
      <c r="C133" s="298" t="s">
        <v>248</v>
      </c>
      <c r="D133" s="298" t="s">
        <v>249</v>
      </c>
      <c r="E133" s="306" t="s">
        <v>250</v>
      </c>
      <c r="F133" s="734">
        <v>500000</v>
      </c>
      <c r="G133" s="736">
        <f t="shared" si="35"/>
        <v>500000</v>
      </c>
      <c r="H133" s="754"/>
      <c r="I133" s="754"/>
      <c r="J133" s="733"/>
      <c r="K133" s="739"/>
      <c r="L133" s="739"/>
      <c r="M133" s="739"/>
      <c r="N133" s="726"/>
      <c r="O133" s="733"/>
      <c r="P133" s="733"/>
      <c r="Q133" s="733"/>
      <c r="R133" s="622">
        <f t="shared" si="25"/>
        <v>500000</v>
      </c>
    </row>
    <row r="134" spans="1:18" s="640" customFormat="1" ht="93.75" customHeight="1">
      <c r="A134" s="639"/>
      <c r="B134" s="634" t="s">
        <v>418</v>
      </c>
      <c r="C134" s="634"/>
      <c r="D134" s="634"/>
      <c r="E134" s="629" t="s">
        <v>869</v>
      </c>
      <c r="F134" s="737">
        <f>F135</f>
        <v>7951376</v>
      </c>
      <c r="G134" s="737">
        <f aca="true" t="shared" si="36" ref="G134:Q134">G135</f>
        <v>7951376</v>
      </c>
      <c r="H134" s="737">
        <f t="shared" si="36"/>
        <v>3430000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7951376</v>
      </c>
    </row>
    <row r="135" spans="1:18" s="625" customFormat="1" ht="78">
      <c r="A135" s="637"/>
      <c r="B135" s="634" t="s">
        <v>419</v>
      </c>
      <c r="C135" s="634"/>
      <c r="D135" s="634"/>
      <c r="E135" s="967" t="s">
        <v>869</v>
      </c>
      <c r="F135" s="737">
        <f>F136+F141+F138</f>
        <v>7951376</v>
      </c>
      <c r="G135" s="737">
        <f aca="true" t="shared" si="37" ref="G135:Q135">G136+G141+G138</f>
        <v>7951376</v>
      </c>
      <c r="H135" s="737">
        <f t="shared" si="37"/>
        <v>3430000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7951376</v>
      </c>
    </row>
    <row r="136" spans="1:18" s="336" customFormat="1" ht="22.5" customHeight="1">
      <c r="A136" s="335"/>
      <c r="B136" s="281" t="s">
        <v>45</v>
      </c>
      <c r="C136" s="282" t="s">
        <v>46</v>
      </c>
      <c r="D136" s="283" t="s">
        <v>45</v>
      </c>
      <c r="E136" s="284" t="s">
        <v>716</v>
      </c>
      <c r="F136" s="739">
        <f>F137</f>
        <v>4398546</v>
      </c>
      <c r="G136" s="739">
        <f aca="true" t="shared" si="38" ref="G136:Q136">G137</f>
        <v>4398546</v>
      </c>
      <c r="H136" s="739">
        <f t="shared" si="38"/>
        <v>3430000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4398546</v>
      </c>
    </row>
    <row r="137" spans="1:18" s="336" customFormat="1" ht="62.25" customHeight="1">
      <c r="A137" s="335"/>
      <c r="B137" s="286" t="s">
        <v>420</v>
      </c>
      <c r="C137" s="286" t="s">
        <v>526</v>
      </c>
      <c r="D137" s="286" t="s">
        <v>401</v>
      </c>
      <c r="E137" s="842" t="s">
        <v>171</v>
      </c>
      <c r="F137" s="739">
        <v>4398546</v>
      </c>
      <c r="G137" s="724">
        <f>F137-J137</f>
        <v>4398546</v>
      </c>
      <c r="H137" s="732">
        <v>3430000</v>
      </c>
      <c r="I137" s="732">
        <v>118546</v>
      </c>
      <c r="J137" s="739"/>
      <c r="K137" s="739"/>
      <c r="L137" s="739"/>
      <c r="M137" s="739"/>
      <c r="N137" s="726">
        <f t="shared" si="24"/>
        <v>0</v>
      </c>
      <c r="O137" s="732"/>
      <c r="P137" s="732"/>
      <c r="Q137" s="732"/>
      <c r="R137" s="622">
        <f t="shared" si="25"/>
        <v>4398546</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3552830</v>
      </c>
      <c r="G141" s="723">
        <f>F141-J141</f>
        <v>3552830</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3552830</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166000</v>
      </c>
      <c r="G148" s="724">
        <f>F148-J148</f>
        <v>166000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166000</v>
      </c>
    </row>
    <row r="149" spans="1:18" ht="56.25" customHeight="1">
      <c r="A149" s="327"/>
      <c r="B149" s="341" t="s">
        <v>438</v>
      </c>
      <c r="C149" s="342" t="s">
        <v>439</v>
      </c>
      <c r="D149" s="342" t="s">
        <v>516</v>
      </c>
      <c r="E149" s="306" t="s">
        <v>440</v>
      </c>
      <c r="F149" s="731">
        <v>12000</v>
      </c>
      <c r="G149" s="724">
        <f>F149-J149</f>
        <v>12000</v>
      </c>
      <c r="H149" s="735"/>
      <c r="I149" s="735"/>
      <c r="J149" s="756"/>
      <c r="K149" s="732"/>
      <c r="L149" s="732"/>
      <c r="M149" s="732"/>
      <c r="N149" s="726">
        <f t="shared" si="24"/>
        <v>0</v>
      </c>
      <c r="O149" s="756"/>
      <c r="P149" s="756"/>
      <c r="Q149" s="756"/>
      <c r="R149" s="622">
        <f t="shared" si="25"/>
        <v>12000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140000</v>
      </c>
      <c r="G160" s="724">
        <f>F160-J160</f>
        <v>140000</v>
      </c>
      <c r="H160" s="757"/>
      <c r="I160" s="757"/>
      <c r="J160" s="756"/>
      <c r="K160" s="732"/>
      <c r="L160" s="732"/>
      <c r="M160" s="732"/>
      <c r="N160" s="726">
        <f t="shared" si="24"/>
        <v>0</v>
      </c>
      <c r="O160" s="756"/>
      <c r="P160" s="756"/>
      <c r="Q160" s="756"/>
      <c r="R160" s="622">
        <f t="shared" si="45"/>
        <v>140000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14000</v>
      </c>
      <c r="G162" s="724">
        <f>F162-J162</f>
        <v>14000</v>
      </c>
      <c r="H162" s="757"/>
      <c r="I162" s="757"/>
      <c r="J162" s="756"/>
      <c r="K162" s="732"/>
      <c r="L162" s="732"/>
      <c r="M162" s="732"/>
      <c r="N162" s="726">
        <f t="shared" si="24"/>
        <v>0</v>
      </c>
      <c r="O162" s="756"/>
      <c r="P162" s="756"/>
      <c r="Q162" s="756"/>
      <c r="R162" s="622">
        <f t="shared" si="45"/>
        <v>14000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2" t="s">
        <v>458</v>
      </c>
      <c r="C170" s="833" t="s">
        <v>30</v>
      </c>
      <c r="D170" s="833" t="s">
        <v>517</v>
      </c>
      <c r="E170" s="834" t="s">
        <v>133</v>
      </c>
      <c r="F170" s="835">
        <v>39200</v>
      </c>
      <c r="G170" s="836">
        <f>F170-J170</f>
        <v>39200</v>
      </c>
      <c r="H170" s="837"/>
      <c r="I170" s="837"/>
      <c r="J170" s="838"/>
      <c r="K170" s="742"/>
      <c r="L170" s="742"/>
      <c r="M170" s="742"/>
      <c r="N170" s="839">
        <f t="shared" si="47"/>
        <v>0</v>
      </c>
      <c r="O170" s="838"/>
      <c r="P170" s="838"/>
      <c r="Q170" s="838"/>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250000</v>
      </c>
      <c r="G172" s="724">
        <f>F172-J172</f>
        <v>250000</v>
      </c>
      <c r="H172" s="757"/>
      <c r="I172" s="757"/>
      <c r="J172" s="756"/>
      <c r="K172" s="732"/>
      <c r="L172" s="732"/>
      <c r="M172" s="732"/>
      <c r="N172" s="726"/>
      <c r="O172" s="756"/>
      <c r="P172" s="756"/>
      <c r="Q172" s="756"/>
      <c r="R172" s="622">
        <f t="shared" si="45"/>
        <v>250000</v>
      </c>
    </row>
    <row r="173" spans="1:18" ht="41.25" customHeight="1">
      <c r="A173" s="285"/>
      <c r="B173" s="339" t="s">
        <v>631</v>
      </c>
      <c r="C173" s="298" t="s">
        <v>632</v>
      </c>
      <c r="D173" s="298" t="s">
        <v>514</v>
      </c>
      <c r="E173" s="766" t="s">
        <v>633</v>
      </c>
      <c r="F173" s="731">
        <v>3000</v>
      </c>
      <c r="G173" s="724">
        <f>F173-J173</f>
        <v>3000</v>
      </c>
      <c r="H173" s="735"/>
      <c r="I173" s="735"/>
      <c r="J173" s="731"/>
      <c r="K173" s="731"/>
      <c r="L173" s="731"/>
      <c r="M173" s="731"/>
      <c r="N173" s="726">
        <f t="shared" si="47"/>
        <v>0</v>
      </c>
      <c r="O173" s="731"/>
      <c r="P173" s="731"/>
      <c r="Q173" s="731"/>
      <c r="R173" s="622">
        <f t="shared" si="45"/>
        <v>3000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1030000</v>
      </c>
      <c r="G175" s="724">
        <f>F175-J175</f>
        <v>1030000</v>
      </c>
      <c r="H175" s="735"/>
      <c r="I175" s="735"/>
      <c r="J175" s="731"/>
      <c r="K175" s="731"/>
      <c r="L175" s="731"/>
      <c r="M175" s="731"/>
      <c r="N175" s="726">
        <f t="shared" si="47"/>
        <v>0</v>
      </c>
      <c r="O175" s="731"/>
      <c r="P175" s="731"/>
      <c r="Q175" s="731"/>
      <c r="R175" s="622">
        <f t="shared" si="45"/>
        <v>1030000</v>
      </c>
    </row>
    <row r="176" spans="1:18" ht="85.5" customHeight="1">
      <c r="A176" s="285"/>
      <c r="B176" s="339" t="s">
        <v>272</v>
      </c>
      <c r="C176" s="298" t="s">
        <v>416</v>
      </c>
      <c r="D176" s="337">
        <v>1070</v>
      </c>
      <c r="E176" s="319" t="s">
        <v>821</v>
      </c>
      <c r="F176" s="731">
        <v>1000000</v>
      </c>
      <c r="G176" s="724">
        <f>F176-J176</f>
        <v>1000000</v>
      </c>
      <c r="H176" s="735"/>
      <c r="I176" s="735"/>
      <c r="J176" s="731"/>
      <c r="K176" s="731"/>
      <c r="L176" s="731"/>
      <c r="M176" s="731"/>
      <c r="N176" s="726"/>
      <c r="O176" s="731"/>
      <c r="P176" s="731"/>
      <c r="Q176" s="731"/>
      <c r="R176" s="622">
        <f t="shared" si="45"/>
        <v>1000000</v>
      </c>
    </row>
    <row r="177" spans="1:18" ht="30.75" customHeight="1">
      <c r="A177" s="285"/>
      <c r="B177" s="297" t="s">
        <v>467</v>
      </c>
      <c r="C177" s="298" t="s">
        <v>461</v>
      </c>
      <c r="D177" s="337" t="s">
        <v>45</v>
      </c>
      <c r="E177" s="301" t="s">
        <v>417</v>
      </c>
      <c r="F177" s="731">
        <f>F178</f>
        <v>982630</v>
      </c>
      <c r="G177" s="724">
        <f>F177-J177</f>
        <v>982630</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982630</v>
      </c>
    </row>
    <row r="178" spans="1:18" ht="40.5">
      <c r="A178" s="285"/>
      <c r="B178" s="286" t="s">
        <v>468</v>
      </c>
      <c r="C178" s="286" t="s">
        <v>462</v>
      </c>
      <c r="D178" s="286" t="s">
        <v>47</v>
      </c>
      <c r="E178" s="287" t="s">
        <v>464</v>
      </c>
      <c r="F178" s="731">
        <v>982630</v>
      </c>
      <c r="G178" s="724">
        <f>F178-J178</f>
        <v>982630</v>
      </c>
      <c r="H178" s="757"/>
      <c r="I178" s="757"/>
      <c r="J178" s="756"/>
      <c r="K178" s="732"/>
      <c r="L178" s="732"/>
      <c r="M178" s="732"/>
      <c r="N178" s="726">
        <f t="shared" si="47"/>
        <v>0</v>
      </c>
      <c r="O178" s="756"/>
      <c r="P178" s="756"/>
      <c r="Q178" s="756"/>
      <c r="R178" s="622">
        <f t="shared" si="45"/>
        <v>982630</v>
      </c>
    </row>
    <row r="179" spans="1:18" s="625" customFormat="1" ht="69.75" customHeight="1">
      <c r="A179" s="637"/>
      <c r="B179" s="634" t="s">
        <v>57</v>
      </c>
      <c r="C179" s="634"/>
      <c r="D179" s="634"/>
      <c r="E179" s="629" t="s">
        <v>870</v>
      </c>
      <c r="F179" s="737">
        <f>F180</f>
        <v>17409525</v>
      </c>
      <c r="G179" s="737">
        <f aca="true" t="shared" si="49" ref="G179:Q179">G180</f>
        <v>17409525</v>
      </c>
      <c r="H179" s="737">
        <f t="shared" si="49"/>
        <v>10201950</v>
      </c>
      <c r="I179" s="737">
        <f t="shared" si="49"/>
        <v>2238526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870</v>
      </c>
      <c r="F180" s="738">
        <f>F181+F185+F183</f>
        <v>17409525</v>
      </c>
      <c r="G180" s="738">
        <f aca="true" t="shared" si="50" ref="G180:Q180">G181+G185+G183</f>
        <v>17409525</v>
      </c>
      <c r="H180" s="738">
        <f t="shared" si="50"/>
        <v>10201950</v>
      </c>
      <c r="I180" s="738">
        <f t="shared" si="50"/>
        <v>2238526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3259625</v>
      </c>
      <c r="G183" s="739">
        <f aca="true" t="shared" si="52" ref="G183:Q183">G184</f>
        <v>3259625</v>
      </c>
      <c r="H183" s="739">
        <f t="shared" si="52"/>
        <v>2485000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3299625</v>
      </c>
    </row>
    <row r="184" spans="1:18" ht="48.75" customHeight="1">
      <c r="A184" s="285"/>
      <c r="B184" s="286" t="s">
        <v>135</v>
      </c>
      <c r="C184" s="286" t="s">
        <v>136</v>
      </c>
      <c r="D184" s="351" t="s">
        <v>521</v>
      </c>
      <c r="E184" s="287" t="s">
        <v>173</v>
      </c>
      <c r="F184" s="739">
        <v>3259625</v>
      </c>
      <c r="G184" s="724">
        <f>F184-J184</f>
        <v>3259625</v>
      </c>
      <c r="H184" s="732">
        <v>2485000</v>
      </c>
      <c r="I184" s="732">
        <v>136626</v>
      </c>
      <c r="J184" s="739"/>
      <c r="K184" s="739">
        <v>40000</v>
      </c>
      <c r="L184" s="739"/>
      <c r="M184" s="739"/>
      <c r="N184" s="726">
        <f t="shared" si="47"/>
        <v>40000</v>
      </c>
      <c r="O184" s="732">
        <v>15000</v>
      </c>
      <c r="P184" s="732"/>
      <c r="Q184" s="732"/>
      <c r="R184" s="622">
        <f t="shared" si="45"/>
        <v>3299625</v>
      </c>
    </row>
    <row r="185" spans="1:18" ht="33.75" customHeight="1">
      <c r="A185" s="285"/>
      <c r="B185" s="348" t="s">
        <v>45</v>
      </c>
      <c r="C185" s="348" t="s">
        <v>34</v>
      </c>
      <c r="D185" s="349" t="s">
        <v>45</v>
      </c>
      <c r="E185" s="765" t="s">
        <v>33</v>
      </c>
      <c r="F185" s="739">
        <f>F188+F186+F187</f>
        <v>13566900</v>
      </c>
      <c r="G185" s="739">
        <f>G188+G186+G187</f>
        <v>13566900</v>
      </c>
      <c r="H185" s="739">
        <f>H188+H186+H187</f>
        <v>7256100</v>
      </c>
      <c r="I185" s="739">
        <f>I188+I186+I187</f>
        <v>2101900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13721900</v>
      </c>
    </row>
    <row r="186" spans="1:18" ht="20.25">
      <c r="A186" s="327"/>
      <c r="B186" s="352">
        <v>1014030</v>
      </c>
      <c r="C186" s="353" t="s">
        <v>35</v>
      </c>
      <c r="D186" s="316" t="s">
        <v>520</v>
      </c>
      <c r="E186" s="301" t="s">
        <v>469</v>
      </c>
      <c r="F186" s="731">
        <v>3196520</v>
      </c>
      <c r="G186" s="724">
        <f>F186-J186</f>
        <v>3196520</v>
      </c>
      <c r="H186" s="734">
        <v>1947730</v>
      </c>
      <c r="I186" s="734">
        <v>382800</v>
      </c>
      <c r="J186" s="734"/>
      <c r="K186" s="731">
        <v>80000</v>
      </c>
      <c r="L186" s="731">
        <v>80000</v>
      </c>
      <c r="M186" s="731">
        <v>80000</v>
      </c>
      <c r="N186" s="726">
        <f t="shared" si="47"/>
        <v>0</v>
      </c>
      <c r="O186" s="734"/>
      <c r="P186" s="734"/>
      <c r="Q186" s="734">
        <v>80000</v>
      </c>
      <c r="R186" s="622">
        <f t="shared" si="45"/>
        <v>3276520</v>
      </c>
    </row>
    <row r="187" spans="1:18" ht="63.75" customHeight="1">
      <c r="A187" s="327"/>
      <c r="B187" s="352">
        <v>1014060</v>
      </c>
      <c r="C187" s="353" t="s">
        <v>684</v>
      </c>
      <c r="D187" s="316" t="s">
        <v>685</v>
      </c>
      <c r="E187" s="301" t="s">
        <v>686</v>
      </c>
      <c r="F187" s="731">
        <v>9287300</v>
      </c>
      <c r="G187" s="724">
        <f>F187-J187</f>
        <v>9287300</v>
      </c>
      <c r="H187" s="734">
        <v>4699800</v>
      </c>
      <c r="I187" s="734">
        <v>1719100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871</v>
      </c>
      <c r="F191" s="737">
        <f>F192</f>
        <v>9471585</v>
      </c>
      <c r="G191" s="737">
        <f aca="true" t="shared" si="55" ref="G191:Q191">G192</f>
        <v>7342585</v>
      </c>
      <c r="H191" s="737">
        <f t="shared" si="55"/>
        <v>2060000</v>
      </c>
      <c r="I191" s="737">
        <f t="shared" si="55"/>
        <v>35272</v>
      </c>
      <c r="J191" s="737">
        <f t="shared" si="55"/>
        <v>2029000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9511585</v>
      </c>
    </row>
    <row r="192" spans="1:18" s="625" customFormat="1" ht="66" customHeight="1">
      <c r="A192" s="637"/>
      <c r="B192" s="641" t="s">
        <v>423</v>
      </c>
      <c r="C192" s="641"/>
      <c r="D192" s="642"/>
      <c r="E192" s="632" t="s">
        <v>872</v>
      </c>
      <c r="F192" s="738">
        <f>F194+F195+F199</f>
        <v>9471585</v>
      </c>
      <c r="G192" s="738">
        <f>G193+G195</f>
        <v>7342585</v>
      </c>
      <c r="H192" s="738">
        <f aca="true" t="shared" si="57" ref="H192:M192">H194+H195+H199</f>
        <v>2060000</v>
      </c>
      <c r="I192" s="738">
        <f t="shared" si="57"/>
        <v>35272</v>
      </c>
      <c r="J192" s="738">
        <f t="shared" si="57"/>
        <v>2029000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9511585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6598000</v>
      </c>
      <c r="G195" s="723">
        <f>F195-J195</f>
        <v>4569000</v>
      </c>
      <c r="H195" s="759"/>
      <c r="I195" s="759"/>
      <c r="J195" s="739">
        <f>J196+J198</f>
        <v>2029000</v>
      </c>
      <c r="K195" s="739"/>
      <c r="L195" s="739"/>
      <c r="M195" s="739"/>
      <c r="N195" s="474"/>
      <c r="O195" s="759"/>
      <c r="P195" s="759"/>
      <c r="Q195" s="759"/>
      <c r="R195" s="622">
        <f t="shared" si="56"/>
        <v>6598000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5915000</v>
      </c>
      <c r="G198" s="723">
        <f>F198-J198</f>
        <v>3886000</v>
      </c>
      <c r="H198" s="759"/>
      <c r="I198" s="759"/>
      <c r="J198" s="759">
        <v>2029000</v>
      </c>
      <c r="K198" s="739"/>
      <c r="L198" s="739"/>
      <c r="M198" s="739"/>
      <c r="N198" s="474"/>
      <c r="O198" s="759"/>
      <c r="P198" s="759"/>
      <c r="Q198" s="759"/>
      <c r="R198" s="622">
        <f t="shared" si="56"/>
        <v>5915000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231457891.99</v>
      </c>
      <c r="G209" s="466">
        <f t="shared" si="63"/>
        <v>229328891.99</v>
      </c>
      <c r="H209" s="466">
        <f t="shared" si="63"/>
        <v>118029428</v>
      </c>
      <c r="I209" s="466">
        <f t="shared" si="63"/>
        <v>19397999</v>
      </c>
      <c r="J209" s="466">
        <f t="shared" si="63"/>
        <v>2029000</v>
      </c>
      <c r="K209" s="788">
        <f t="shared" si="63"/>
        <v>40015558.5</v>
      </c>
      <c r="L209" s="466">
        <f t="shared" si="63"/>
        <v>38973363</v>
      </c>
      <c r="M209" s="788">
        <f t="shared" si="63"/>
        <v>37436766</v>
      </c>
      <c r="N209" s="474">
        <f t="shared" si="47"/>
        <v>1042195.5</v>
      </c>
      <c r="O209" s="466">
        <f t="shared" si="63"/>
        <v>75000</v>
      </c>
      <c r="P209" s="466">
        <f t="shared" si="63"/>
        <v>0</v>
      </c>
      <c r="Q209" s="466">
        <f t="shared" si="63"/>
        <v>38973363</v>
      </c>
      <c r="R209" s="787">
        <f t="shared" si="56"/>
        <v>271473450.49</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1013" t="s">
        <v>394</v>
      </c>
      <c r="C213" s="1013"/>
      <c r="D213" s="1013"/>
      <c r="E213" s="1013"/>
      <c r="K213" s="68"/>
      <c r="N213" s="996" t="s">
        <v>172</v>
      </c>
      <c r="O213" s="996"/>
      <c r="P213" s="996"/>
      <c r="Q213" s="996"/>
    </row>
    <row r="216" spans="7:18" ht="20.25">
      <c r="G216" s="368"/>
      <c r="N216" s="285"/>
      <c r="R216" s="626"/>
    </row>
  </sheetData>
  <sheetProtection/>
  <mergeCells count="24">
    <mergeCell ref="O2:R2"/>
    <mergeCell ref="N7:N8"/>
    <mergeCell ref="K6:Q6"/>
    <mergeCell ref="Q7:Q8"/>
    <mergeCell ref="B3:Q3"/>
    <mergeCell ref="C6:C8"/>
    <mergeCell ref="N213:Q213"/>
    <mergeCell ref="B213:E213"/>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H4" sqref="AH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19" t="s">
        <v>896</v>
      </c>
      <c r="P1" s="1020"/>
      <c r="Q1" s="1020"/>
    </row>
    <row r="2" spans="2:23" ht="75" customHeight="1">
      <c r="B2" s="1025" t="s">
        <v>754</v>
      </c>
      <c r="C2" s="1025"/>
      <c r="D2" s="1025"/>
      <c r="E2" s="1025"/>
      <c r="F2" s="1025"/>
      <c r="G2" s="1025"/>
      <c r="H2" s="1025"/>
      <c r="I2" s="1025"/>
      <c r="J2" s="1025"/>
      <c r="K2" s="1025"/>
      <c r="L2" s="1025"/>
      <c r="M2" s="1025"/>
      <c r="N2" s="1025"/>
      <c r="O2" s="1025"/>
      <c r="P2" s="1025"/>
      <c r="Q2" s="1025"/>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26" t="s">
        <v>653</v>
      </c>
      <c r="F4" s="1026"/>
      <c r="G4" s="1026"/>
      <c r="H4" s="1026"/>
      <c r="I4" s="1026"/>
      <c r="J4" s="1026"/>
      <c r="K4" s="1026"/>
      <c r="L4" s="1026"/>
      <c r="M4" s="1026"/>
      <c r="N4" s="1026"/>
      <c r="O4" s="1026"/>
      <c r="P4" s="1026"/>
      <c r="Q4" s="1026"/>
      <c r="AC4" s="126"/>
    </row>
    <row r="5" spans="2:17" ht="59.25" customHeight="1">
      <c r="B5" s="1027" t="s">
        <v>549</v>
      </c>
      <c r="C5" s="1027" t="s">
        <v>540</v>
      </c>
      <c r="D5" s="1027" t="s">
        <v>550</v>
      </c>
      <c r="E5" s="1023" t="s">
        <v>539</v>
      </c>
      <c r="F5" s="1023" t="s">
        <v>252</v>
      </c>
      <c r="G5" s="1024"/>
      <c r="H5" s="1024"/>
      <c r="I5" s="1024"/>
      <c r="J5" s="1022" t="s">
        <v>253</v>
      </c>
      <c r="K5" s="1024"/>
      <c r="L5" s="1024"/>
      <c r="M5" s="1024"/>
      <c r="N5" s="1022" t="s">
        <v>254</v>
      </c>
      <c r="O5" s="1024"/>
      <c r="P5" s="1024"/>
      <c r="Q5" s="1024"/>
    </row>
    <row r="6" spans="2:17" ht="35.25" customHeight="1">
      <c r="B6" s="1027"/>
      <c r="C6" s="1027"/>
      <c r="D6" s="1027"/>
      <c r="E6" s="1023"/>
      <c r="F6" s="1023" t="s">
        <v>102</v>
      </c>
      <c r="G6" s="1021" t="s">
        <v>103</v>
      </c>
      <c r="H6" s="1021"/>
      <c r="I6" s="1022" t="s">
        <v>104</v>
      </c>
      <c r="J6" s="1023" t="s">
        <v>102</v>
      </c>
      <c r="K6" s="1021" t="s">
        <v>103</v>
      </c>
      <c r="L6" s="1021"/>
      <c r="M6" s="1022" t="s">
        <v>104</v>
      </c>
      <c r="N6" s="1022" t="s">
        <v>102</v>
      </c>
      <c r="O6" s="1021" t="s">
        <v>103</v>
      </c>
      <c r="P6" s="1021"/>
      <c r="Q6" s="1022" t="s">
        <v>104</v>
      </c>
    </row>
    <row r="7" spans="2:17" ht="185.25" customHeight="1">
      <c r="B7" s="1027"/>
      <c r="C7" s="1027"/>
      <c r="D7" s="1027"/>
      <c r="E7" s="1023"/>
      <c r="F7" s="1023"/>
      <c r="G7" s="695" t="s">
        <v>543</v>
      </c>
      <c r="H7" s="695" t="s">
        <v>544</v>
      </c>
      <c r="I7" s="1022"/>
      <c r="J7" s="1023"/>
      <c r="K7" s="695" t="s">
        <v>543</v>
      </c>
      <c r="L7" s="695" t="s">
        <v>544</v>
      </c>
      <c r="M7" s="1022"/>
      <c r="N7" s="1022"/>
      <c r="O7" s="695" t="s">
        <v>543</v>
      </c>
      <c r="P7" s="695" t="s">
        <v>544</v>
      </c>
      <c r="Q7" s="1022"/>
    </row>
    <row r="8" spans="1:17" s="105" customFormat="1" ht="18.75">
      <c r="A8" s="904"/>
      <c r="B8" s="905">
        <v>1</v>
      </c>
      <c r="C8" s="905">
        <v>2</v>
      </c>
      <c r="D8" s="905">
        <v>3</v>
      </c>
      <c r="E8" s="905">
        <v>4</v>
      </c>
      <c r="F8" s="906">
        <v>5</v>
      </c>
      <c r="G8" s="907">
        <v>6</v>
      </c>
      <c r="H8" s="907">
        <v>7</v>
      </c>
      <c r="I8" s="907">
        <v>8</v>
      </c>
      <c r="J8" s="907">
        <v>9</v>
      </c>
      <c r="K8" s="907">
        <v>10</v>
      </c>
      <c r="L8" s="907">
        <v>11</v>
      </c>
      <c r="M8" s="907">
        <v>12</v>
      </c>
      <c r="N8" s="907">
        <v>13</v>
      </c>
      <c r="O8" s="907">
        <v>14</v>
      </c>
      <c r="P8" s="907">
        <v>15</v>
      </c>
      <c r="Q8" s="907">
        <v>16</v>
      </c>
    </row>
    <row r="9" spans="2:17" s="645" customFormat="1" ht="75" customHeight="1">
      <c r="B9" s="696" t="s">
        <v>563</v>
      </c>
      <c r="C9" s="697"/>
      <c r="D9" s="697"/>
      <c r="E9" s="698" t="s">
        <v>867</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867</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18" t="s">
        <v>394</v>
      </c>
      <c r="C19" s="1018"/>
      <c r="D19" s="1018"/>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4"/>
  <sheetViews>
    <sheetView showZeros="0" zoomScalePageLayoutView="0" workbookViewId="0" topLeftCell="A1">
      <selection activeCell="R2" sqref="R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64.25" customHeight="1">
      <c r="D1" s="810" t="s">
        <v>897</v>
      </c>
    </row>
    <row r="2" ht="6" customHeight="1"/>
    <row r="3" spans="1:4" ht="18" customHeight="1">
      <c r="A3" s="1028" t="s">
        <v>810</v>
      </c>
      <c r="B3" s="1028"/>
      <c r="C3" s="1028"/>
      <c r="D3" s="1028"/>
    </row>
    <row r="4" spans="1:3" ht="18.75">
      <c r="A4" s="390"/>
      <c r="B4" s="1036" t="s">
        <v>725</v>
      </c>
      <c r="C4" s="1037"/>
    </row>
    <row r="5" spans="1:3" ht="7.5" customHeight="1">
      <c r="A5" s="390"/>
      <c r="C5" s="21"/>
    </row>
    <row r="6" spans="2:3" ht="12.75">
      <c r="B6" s="1038">
        <v>2553900000</v>
      </c>
      <c r="C6" s="1038"/>
    </row>
    <row r="7" spans="2:3" ht="14.25" customHeight="1">
      <c r="B7" s="1035" t="s">
        <v>329</v>
      </c>
      <c r="C7" s="1035"/>
    </row>
    <row r="8" spans="1:3" ht="18" customHeight="1">
      <c r="A8" s="390" t="s">
        <v>330</v>
      </c>
      <c r="B8" s="390"/>
      <c r="C8" s="390"/>
    </row>
    <row r="9" ht="3" customHeight="1"/>
    <row r="10" spans="3:4" s="482" customFormat="1" ht="12.75" customHeight="1">
      <c r="C10" s="483"/>
      <c r="D10" s="481" t="s">
        <v>321</v>
      </c>
    </row>
    <row r="11" spans="1:4" s="482" customFormat="1" ht="47.25">
      <c r="A11" s="484" t="s">
        <v>313</v>
      </c>
      <c r="B11" s="1058" t="s">
        <v>325</v>
      </c>
      <c r="C11" s="1059"/>
      <c r="D11" s="489" t="s">
        <v>542</v>
      </c>
    </row>
    <row r="12" spans="1:4" s="902" customFormat="1" ht="12.75">
      <c r="A12" s="389">
        <v>1</v>
      </c>
      <c r="B12" s="1041">
        <v>2</v>
      </c>
      <c r="C12" s="1042"/>
      <c r="D12" s="389">
        <v>3</v>
      </c>
    </row>
    <row r="13" spans="1:4" s="872" customFormat="1" ht="20.25" customHeight="1">
      <c r="A13" s="1043" t="s">
        <v>327</v>
      </c>
      <c r="B13" s="1044"/>
      <c r="C13" s="1044"/>
      <c r="D13" s="1045"/>
    </row>
    <row r="14" spans="1:4" s="872" customFormat="1" ht="15.75">
      <c r="A14" s="873">
        <v>41020100</v>
      </c>
      <c r="B14" s="1055" t="s">
        <v>307</v>
      </c>
      <c r="C14" s="1056"/>
      <c r="D14" s="874">
        <f>D15</f>
        <v>10863600</v>
      </c>
    </row>
    <row r="15" spans="1:4" s="872" customFormat="1" ht="21" customHeight="1">
      <c r="A15" s="489">
        <v>9900000000</v>
      </c>
      <c r="B15" s="1039" t="s">
        <v>226</v>
      </c>
      <c r="C15" s="1040"/>
      <c r="D15" s="875">
        <v>10863600</v>
      </c>
    </row>
    <row r="16" spans="1:4" s="872" customFormat="1" ht="30.75" customHeight="1">
      <c r="A16" s="873">
        <v>41033900</v>
      </c>
      <c r="B16" s="1031" t="s">
        <v>308</v>
      </c>
      <c r="C16" s="1057"/>
      <c r="D16" s="874">
        <f>D17</f>
        <v>46994600</v>
      </c>
    </row>
    <row r="17" spans="1:4" s="872" customFormat="1" ht="17.25" customHeight="1">
      <c r="A17" s="489">
        <v>9900000000</v>
      </c>
      <c r="B17" s="1039" t="s">
        <v>226</v>
      </c>
      <c r="C17" s="1040"/>
      <c r="D17" s="876">
        <v>46994600</v>
      </c>
    </row>
    <row r="18" spans="1:4" s="872" customFormat="1" ht="46.5" customHeight="1">
      <c r="A18" s="877">
        <v>41051000</v>
      </c>
      <c r="B18" s="1033" t="s">
        <v>604</v>
      </c>
      <c r="C18" s="1034"/>
      <c r="D18" s="874">
        <f>D19</f>
        <v>1134000</v>
      </c>
    </row>
    <row r="19" spans="1:4" s="872" customFormat="1" ht="20.25" customHeight="1">
      <c r="A19" s="489">
        <v>2510000000</v>
      </c>
      <c r="B19" s="1029" t="s">
        <v>643</v>
      </c>
      <c r="C19" s="1030"/>
      <c r="D19" s="876">
        <v>1134000</v>
      </c>
    </row>
    <row r="20" spans="1:4" s="872" customFormat="1" ht="177" customHeight="1" hidden="1">
      <c r="A20" s="877">
        <v>41040500</v>
      </c>
      <c r="B20" s="1031" t="s">
        <v>722</v>
      </c>
      <c r="C20" s="1032"/>
      <c r="D20" s="874">
        <f>D21</f>
        <v>0</v>
      </c>
    </row>
    <row r="21" spans="1:4" s="872" customFormat="1" ht="23.25" customHeight="1" hidden="1">
      <c r="A21" s="489">
        <v>2510000000</v>
      </c>
      <c r="B21" s="1029" t="s">
        <v>227</v>
      </c>
      <c r="C21" s="1030"/>
      <c r="D21" s="876"/>
    </row>
    <row r="22" spans="1:4" s="872" customFormat="1" ht="62.25" customHeight="1">
      <c r="A22" s="877">
        <v>41051200</v>
      </c>
      <c r="B22" s="1031" t="s">
        <v>680</v>
      </c>
      <c r="C22" s="1057"/>
      <c r="D22" s="874">
        <f>D23</f>
        <v>155940</v>
      </c>
    </row>
    <row r="23" spans="1:4" s="872" customFormat="1" ht="19.5" customHeight="1">
      <c r="A23" s="489">
        <v>2510000000</v>
      </c>
      <c r="B23" s="1039" t="s">
        <v>643</v>
      </c>
      <c r="C23" s="1030"/>
      <c r="D23" s="876">
        <v>155940</v>
      </c>
    </row>
    <row r="24" spans="1:4" s="872" customFormat="1" ht="15.75">
      <c r="A24" s="878">
        <v>41053900</v>
      </c>
      <c r="B24" s="1060" t="s">
        <v>506</v>
      </c>
      <c r="C24" s="1060"/>
      <c r="D24" s="874">
        <f>D26</f>
        <v>246200</v>
      </c>
    </row>
    <row r="25" spans="1:4" s="872" customFormat="1" ht="15.75" hidden="1">
      <c r="A25" s="879"/>
      <c r="B25" s="901"/>
      <c r="C25" s="901"/>
      <c r="D25" s="876"/>
    </row>
    <row r="26" spans="1:4" s="482" customFormat="1" ht="15.75">
      <c r="A26" s="489">
        <v>2510000000</v>
      </c>
      <c r="B26" s="1029" t="s">
        <v>643</v>
      </c>
      <c r="C26" s="1030"/>
      <c r="D26" s="876">
        <v>246200</v>
      </c>
    </row>
    <row r="27" spans="1:4" s="872" customFormat="1" ht="73.5" customHeight="1" hidden="1">
      <c r="A27" s="880"/>
      <c r="B27" s="1061"/>
      <c r="C27" s="1062"/>
      <c r="D27" s="881"/>
    </row>
    <row r="28" spans="1:4" s="872" customFormat="1" ht="73.5" customHeight="1" hidden="1">
      <c r="A28" s="882"/>
      <c r="B28" s="1039"/>
      <c r="C28" s="1040"/>
      <c r="D28" s="883"/>
    </row>
    <row r="29" spans="1:4" s="872" customFormat="1" ht="84" customHeight="1">
      <c r="A29" s="873">
        <v>41057700</v>
      </c>
      <c r="B29" s="1031" t="s">
        <v>836</v>
      </c>
      <c r="C29" s="1032"/>
      <c r="D29" s="884">
        <f>D30</f>
        <v>77100</v>
      </c>
    </row>
    <row r="30" spans="1:4" s="872" customFormat="1" ht="17.25" customHeight="1">
      <c r="A30" s="489">
        <v>2510000000</v>
      </c>
      <c r="B30" s="1029" t="s">
        <v>643</v>
      </c>
      <c r="C30" s="1030"/>
      <c r="D30" s="876">
        <v>77100</v>
      </c>
    </row>
    <row r="31" spans="1:4" s="872" customFormat="1" ht="20.25" customHeight="1">
      <c r="A31" s="1047" t="s">
        <v>317</v>
      </c>
      <c r="B31" s="1048"/>
      <c r="C31" s="1048"/>
      <c r="D31" s="1049"/>
    </row>
    <row r="32" spans="1:4" s="872" customFormat="1" ht="15.75" hidden="1">
      <c r="A32" s="885"/>
      <c r="B32" s="1051"/>
      <c r="C32" s="1052"/>
      <c r="D32" s="886"/>
    </row>
    <row r="33" spans="1:4" s="888" customFormat="1" ht="146.25" customHeight="1">
      <c r="A33" s="873">
        <v>41059200</v>
      </c>
      <c r="B33" s="1053" t="s">
        <v>861</v>
      </c>
      <c r="C33" s="1054"/>
      <c r="D33" s="887">
        <f>D34</f>
        <v>720000</v>
      </c>
    </row>
    <row r="34" spans="1:4" s="872" customFormat="1" ht="15.75">
      <c r="A34" s="489">
        <v>2510000000</v>
      </c>
      <c r="B34" s="1029" t="s">
        <v>643</v>
      </c>
      <c r="C34" s="1030"/>
      <c r="D34" s="885">
        <v>720000</v>
      </c>
    </row>
    <row r="35" spans="1:4" s="872" customFormat="1" ht="51.75" customHeight="1">
      <c r="A35" s="877">
        <v>41051000</v>
      </c>
      <c r="B35" s="1033" t="s">
        <v>604</v>
      </c>
      <c r="C35" s="1034"/>
      <c r="D35" s="887">
        <f>D36</f>
        <v>88478.04</v>
      </c>
    </row>
    <row r="36" spans="1:4" s="872" customFormat="1" ht="15.75">
      <c r="A36" s="489">
        <v>2510000000</v>
      </c>
      <c r="B36" s="1029" t="s">
        <v>643</v>
      </c>
      <c r="C36" s="1030"/>
      <c r="D36" s="885">
        <v>88478.04</v>
      </c>
    </row>
    <row r="37" spans="1:4" s="888" customFormat="1" ht="20.25" customHeight="1">
      <c r="A37" s="11" t="s">
        <v>45</v>
      </c>
      <c r="B37" s="887" t="s">
        <v>318</v>
      </c>
      <c r="C37" s="887"/>
      <c r="D37" s="889">
        <f>D38+D39</f>
        <v>60279918.04</v>
      </c>
    </row>
    <row r="38" spans="1:4" s="872" customFormat="1" ht="15.75">
      <c r="A38" s="8" t="s">
        <v>45</v>
      </c>
      <c r="B38" s="1051" t="s">
        <v>319</v>
      </c>
      <c r="C38" s="1052"/>
      <c r="D38" s="890">
        <f>D14+D16+D24+D27+D18+D22+D20+D29</f>
        <v>59471440</v>
      </c>
    </row>
    <row r="39" spans="1:4" s="872" customFormat="1" ht="15.75">
      <c r="A39" s="8" t="s">
        <v>45</v>
      </c>
      <c r="B39" s="1051" t="s">
        <v>320</v>
      </c>
      <c r="C39" s="1052"/>
      <c r="D39" s="885">
        <f>D34+D36</f>
        <v>808478.04</v>
      </c>
    </row>
    <row r="40" s="872" customFormat="1" ht="15" hidden="1"/>
    <row r="41" spans="1:3" s="2" customFormat="1" ht="18.75">
      <c r="A41" s="390" t="s">
        <v>322</v>
      </c>
      <c r="B41" s="390"/>
      <c r="C41" s="390"/>
    </row>
    <row r="42" s="872" customFormat="1" ht="8.25" customHeight="1"/>
    <row r="43" spans="3:4" s="872" customFormat="1" ht="15.75">
      <c r="C43" s="891"/>
      <c r="D43" s="483" t="s">
        <v>321</v>
      </c>
    </row>
    <row r="44" spans="1:4" s="872" customFormat="1" ht="110.25">
      <c r="A44" s="903" t="s">
        <v>323</v>
      </c>
      <c r="B44" s="892" t="s">
        <v>649</v>
      </c>
      <c r="C44" s="892" t="s">
        <v>324</v>
      </c>
      <c r="D44" s="893" t="s">
        <v>542</v>
      </c>
    </row>
    <row r="45" spans="1:4" s="902" customFormat="1" ht="12.75">
      <c r="A45" s="389">
        <v>1</v>
      </c>
      <c r="B45" s="389">
        <v>2</v>
      </c>
      <c r="C45" s="389">
        <v>3</v>
      </c>
      <c r="D45" s="389">
        <v>4</v>
      </c>
    </row>
    <row r="46" spans="1:4" s="872" customFormat="1" ht="18.75">
      <c r="A46" s="1050" t="s">
        <v>326</v>
      </c>
      <c r="B46" s="1050"/>
      <c r="C46" s="1050"/>
      <c r="D46" s="1050"/>
    </row>
    <row r="47" spans="1:4" s="872" customFormat="1" ht="33" customHeight="1">
      <c r="A47" s="873">
        <v>3719770</v>
      </c>
      <c r="B47" s="894" t="s">
        <v>347</v>
      </c>
      <c r="C47" s="895" t="s">
        <v>506</v>
      </c>
      <c r="D47" s="874">
        <f>D50</f>
        <v>683000</v>
      </c>
    </row>
    <row r="48" spans="1:4" s="872" customFormat="1" ht="15.75" hidden="1">
      <c r="A48" s="489"/>
      <c r="B48" s="489"/>
      <c r="C48" s="885" t="s">
        <v>315</v>
      </c>
      <c r="D48" s="876"/>
    </row>
    <row r="49" spans="1:4" s="872" customFormat="1" ht="15.75" hidden="1">
      <c r="A49" s="489"/>
      <c r="B49" s="489"/>
      <c r="C49" s="885" t="s">
        <v>316</v>
      </c>
      <c r="D49" s="876"/>
    </row>
    <row r="50" spans="1:4" s="872" customFormat="1" ht="51" customHeight="1">
      <c r="A50" s="489">
        <v>2531320000</v>
      </c>
      <c r="B50" s="896">
        <v>9770</v>
      </c>
      <c r="C50" s="897" t="s">
        <v>783</v>
      </c>
      <c r="D50" s="875">
        <v>683000</v>
      </c>
    </row>
    <row r="51" spans="1:4" s="888" customFormat="1" ht="126">
      <c r="A51" s="873">
        <v>3719800</v>
      </c>
      <c r="B51" s="873">
        <v>9800</v>
      </c>
      <c r="C51" s="898" t="s">
        <v>704</v>
      </c>
      <c r="D51" s="874">
        <f>D52</f>
        <v>5915000</v>
      </c>
    </row>
    <row r="52" spans="1:5" s="872" customFormat="1" ht="15.75">
      <c r="A52" s="489">
        <v>9900000000</v>
      </c>
      <c r="B52" s="489">
        <v>9800</v>
      </c>
      <c r="C52" s="899" t="s">
        <v>226</v>
      </c>
      <c r="D52" s="876">
        <v>5915000</v>
      </c>
      <c r="E52" s="900"/>
    </row>
    <row r="53" spans="1:4" s="872" customFormat="1" ht="15.75">
      <c r="A53" s="1046" t="s">
        <v>328</v>
      </c>
      <c r="B53" s="1046"/>
      <c r="C53" s="1046"/>
      <c r="D53" s="1046"/>
    </row>
    <row r="54" spans="1:4" s="872" customFormat="1" ht="15.75" hidden="1">
      <c r="A54" s="885"/>
      <c r="B54" s="885"/>
      <c r="C54" s="885" t="s">
        <v>314</v>
      </c>
      <c r="D54" s="885"/>
    </row>
    <row r="55" spans="1:4" s="872" customFormat="1" ht="15.75" hidden="1">
      <c r="A55" s="885"/>
      <c r="B55" s="885"/>
      <c r="C55" s="885" t="s">
        <v>315</v>
      </c>
      <c r="D55" s="885"/>
    </row>
    <row r="56" spans="1:4" s="872" customFormat="1" ht="15.75" hidden="1">
      <c r="A56" s="885"/>
      <c r="B56" s="885"/>
      <c r="C56" s="885" t="s">
        <v>316</v>
      </c>
      <c r="D56" s="885"/>
    </row>
    <row r="57" spans="1:4" s="888" customFormat="1" ht="47.25">
      <c r="A57" s="11" t="s">
        <v>45</v>
      </c>
      <c r="B57" s="11" t="s">
        <v>45</v>
      </c>
      <c r="C57" s="895" t="s">
        <v>331</v>
      </c>
      <c r="D57" s="889">
        <f>D58+D59</f>
        <v>6598000</v>
      </c>
    </row>
    <row r="58" spans="1:4" s="872" customFormat="1" ht="15.75">
      <c r="A58" s="8" t="s">
        <v>45</v>
      </c>
      <c r="B58" s="8" t="s">
        <v>45</v>
      </c>
      <c r="C58" s="887" t="s">
        <v>319</v>
      </c>
      <c r="D58" s="889">
        <f>D47+D51</f>
        <v>6598000</v>
      </c>
    </row>
    <row r="59" spans="1:4" s="872" customFormat="1" ht="15.75">
      <c r="A59" s="8" t="s">
        <v>45</v>
      </c>
      <c r="B59" s="8" t="s">
        <v>45</v>
      </c>
      <c r="C59" s="887" t="s">
        <v>320</v>
      </c>
      <c r="D59" s="887"/>
    </row>
    <row r="61" s="485" customFormat="1" ht="15"/>
    <row r="64" spans="1:4" ht="15">
      <c r="A64" s="485" t="s">
        <v>394</v>
      </c>
      <c r="B64" s="485"/>
      <c r="D64" s="485" t="s">
        <v>172</v>
      </c>
    </row>
  </sheetData>
  <sheetProtection/>
  <mergeCells count="33">
    <mergeCell ref="B24:C24"/>
    <mergeCell ref="B34:C34"/>
    <mergeCell ref="B28:C28"/>
    <mergeCell ref="B30:C30"/>
    <mergeCell ref="B23:C23"/>
    <mergeCell ref="B29:C29"/>
    <mergeCell ref="B27:C27"/>
    <mergeCell ref="B14:C14"/>
    <mergeCell ref="B16:C16"/>
    <mergeCell ref="B22:C22"/>
    <mergeCell ref="B11:C11"/>
    <mergeCell ref="B17:C17"/>
    <mergeCell ref="B19:C19"/>
    <mergeCell ref="A53:D53"/>
    <mergeCell ref="A31:D31"/>
    <mergeCell ref="A46:D46"/>
    <mergeCell ref="B26:C26"/>
    <mergeCell ref="B39:C39"/>
    <mergeCell ref="B38:C38"/>
    <mergeCell ref="B33:C33"/>
    <mergeCell ref="B32:C32"/>
    <mergeCell ref="B35:C35"/>
    <mergeCell ref="B36:C36"/>
    <mergeCell ref="A3:D3"/>
    <mergeCell ref="B21:C21"/>
    <mergeCell ref="B20:C20"/>
    <mergeCell ref="B18:C18"/>
    <mergeCell ref="B7:C7"/>
    <mergeCell ref="B4:C4"/>
    <mergeCell ref="B6:C6"/>
    <mergeCell ref="B15:C15"/>
    <mergeCell ref="B12:C12"/>
    <mergeCell ref="A13:D13"/>
  </mergeCells>
  <printOptions/>
  <pageMargins left="0.7086614173228347" right="0.31496062992125984" top="0.35433070866141736" bottom="0.35433070866141736" header="0.31496062992125984" footer="0.31496062992125984"/>
  <pageSetup horizontalDpi="600" verticalDpi="600" orientation="portrait" paperSize="9" scale="83"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112"/>
      <c r="N1" s="1112"/>
      <c r="O1" s="1112"/>
      <c r="P1" s="1112"/>
      <c r="Q1" s="1113" t="s">
        <v>669</v>
      </c>
      <c r="R1" s="1113"/>
      <c r="S1" s="1113"/>
    </row>
    <row r="2" ht="6" customHeight="1"/>
    <row r="3" spans="1:20" ht="27" customHeight="1">
      <c r="A3" s="74"/>
      <c r="B3" s="74"/>
      <c r="C3" s="74"/>
      <c r="D3" s="1114" t="s">
        <v>657</v>
      </c>
      <c r="E3" s="1114"/>
      <c r="F3" s="1114"/>
      <c r="G3" s="1114"/>
      <c r="H3" s="1114"/>
      <c r="I3" s="1114"/>
      <c r="J3" s="1114"/>
      <c r="K3" s="1114"/>
      <c r="L3" s="1114"/>
      <c r="M3" s="1114"/>
      <c r="N3" s="1114"/>
      <c r="O3" s="1114"/>
      <c r="P3" s="1114"/>
      <c r="Q3" s="1114"/>
      <c r="R3" s="1114"/>
      <c r="S3" s="1114"/>
      <c r="T3" s="1114"/>
    </row>
    <row r="4" spans="1:16" ht="24.75" customHeight="1" thickBot="1">
      <c r="A4" s="75"/>
      <c r="B4" s="75"/>
      <c r="D4" s="204">
        <v>25539000000</v>
      </c>
      <c r="G4" s="76"/>
      <c r="H4" s="75"/>
      <c r="I4" s="75"/>
      <c r="J4" s="75"/>
      <c r="K4" s="75"/>
      <c r="L4" s="75"/>
      <c r="M4" s="75"/>
      <c r="N4" s="75"/>
      <c r="O4" s="75"/>
      <c r="P4" s="75" t="s">
        <v>395</v>
      </c>
    </row>
    <row r="5" spans="1:20" ht="15" customHeight="1">
      <c r="A5" s="1081" t="s">
        <v>702</v>
      </c>
      <c r="B5" s="1082"/>
      <c r="C5" s="1083"/>
      <c r="D5" s="1077" t="s">
        <v>546</v>
      </c>
      <c r="E5" s="1097" t="s">
        <v>547</v>
      </c>
      <c r="F5" s="1097"/>
      <c r="G5" s="1097"/>
      <c r="H5" s="1097"/>
      <c r="I5" s="1097"/>
      <c r="J5" s="1097"/>
      <c r="K5" s="1097"/>
      <c r="L5" s="1097"/>
      <c r="M5" s="1097"/>
      <c r="N5" s="1097"/>
      <c r="O5" s="1098"/>
      <c r="P5" s="1098"/>
      <c r="Q5" s="1115" t="s">
        <v>348</v>
      </c>
      <c r="R5" s="1116"/>
      <c r="S5" s="1116"/>
      <c r="T5" s="1117"/>
    </row>
    <row r="6" spans="1:20" ht="20.25" customHeight="1">
      <c r="A6" s="1084"/>
      <c r="B6" s="1085"/>
      <c r="C6" s="1086"/>
      <c r="D6" s="1078"/>
      <c r="E6" s="1096" t="s">
        <v>307</v>
      </c>
      <c r="F6" s="1096" t="s">
        <v>682</v>
      </c>
      <c r="G6" s="1102" t="s">
        <v>715</v>
      </c>
      <c r="H6" s="1102"/>
      <c r="I6" s="1102"/>
      <c r="J6" s="1102"/>
      <c r="K6" s="1102"/>
      <c r="L6" s="1102"/>
      <c r="M6" s="1102"/>
      <c r="N6" s="1102"/>
      <c r="O6" s="252"/>
      <c r="P6" s="1063" t="s">
        <v>548</v>
      </c>
      <c r="Q6" s="1108" t="s">
        <v>715</v>
      </c>
      <c r="R6" s="1109"/>
      <c r="S6" s="1110"/>
      <c r="T6" s="1105" t="s">
        <v>548</v>
      </c>
    </row>
    <row r="7" spans="1:20" ht="13.5" customHeight="1">
      <c r="A7" s="1084"/>
      <c r="B7" s="1085"/>
      <c r="C7" s="1086"/>
      <c r="D7" s="1078"/>
      <c r="E7" s="1096"/>
      <c r="F7" s="1096"/>
      <c r="G7" s="1096" t="s">
        <v>680</v>
      </c>
      <c r="H7" s="1096" t="s">
        <v>125</v>
      </c>
      <c r="I7" s="1099" t="s">
        <v>453</v>
      </c>
      <c r="J7" s="1099" t="s">
        <v>454</v>
      </c>
      <c r="K7" s="1096" t="s">
        <v>485</v>
      </c>
      <c r="L7" s="1099" t="s">
        <v>651</v>
      </c>
      <c r="M7" s="1096" t="s">
        <v>0</v>
      </c>
      <c r="N7" s="1096" t="s">
        <v>1</v>
      </c>
      <c r="O7" s="1096" t="s">
        <v>623</v>
      </c>
      <c r="P7" s="1063"/>
      <c r="Q7" s="1075" t="s">
        <v>638</v>
      </c>
      <c r="R7" s="1111" t="s">
        <v>463</v>
      </c>
      <c r="S7" s="1075" t="s">
        <v>683</v>
      </c>
      <c r="T7" s="1106"/>
    </row>
    <row r="8" spans="1:20" ht="22.5" customHeight="1">
      <c r="A8" s="1084"/>
      <c r="B8" s="1085"/>
      <c r="C8" s="1086"/>
      <c r="D8" s="1078"/>
      <c r="E8" s="1096"/>
      <c r="F8" s="1096"/>
      <c r="G8" s="1096"/>
      <c r="H8" s="1096"/>
      <c r="I8" s="1100"/>
      <c r="J8" s="1103"/>
      <c r="K8" s="1096"/>
      <c r="L8" s="1103"/>
      <c r="M8" s="1096"/>
      <c r="N8" s="1096"/>
      <c r="O8" s="1096"/>
      <c r="P8" s="1063"/>
      <c r="Q8" s="1075"/>
      <c r="R8" s="1075"/>
      <c r="S8" s="1075"/>
      <c r="T8" s="1106"/>
    </row>
    <row r="9" spans="1:20" ht="15.75" customHeight="1">
      <c r="A9" s="1084"/>
      <c r="B9" s="1085"/>
      <c r="C9" s="1086"/>
      <c r="D9" s="1078"/>
      <c r="E9" s="1096"/>
      <c r="F9" s="1096"/>
      <c r="G9" s="1096"/>
      <c r="H9" s="1096"/>
      <c r="I9" s="1100"/>
      <c r="J9" s="1103"/>
      <c r="K9" s="1096"/>
      <c r="L9" s="1103"/>
      <c r="M9" s="1096"/>
      <c r="N9" s="1096"/>
      <c r="O9" s="1096"/>
      <c r="P9" s="1063"/>
      <c r="Q9" s="1075"/>
      <c r="R9" s="1075"/>
      <c r="S9" s="1075"/>
      <c r="T9" s="1106"/>
    </row>
    <row r="10" spans="1:20" ht="307.5" customHeight="1">
      <c r="A10" s="1084"/>
      <c r="B10" s="1085"/>
      <c r="C10" s="1086"/>
      <c r="D10" s="1078"/>
      <c r="E10" s="1096"/>
      <c r="F10" s="1096"/>
      <c r="G10" s="1096"/>
      <c r="H10" s="1096"/>
      <c r="I10" s="1101"/>
      <c r="J10" s="1104"/>
      <c r="K10" s="1096"/>
      <c r="L10" s="1104"/>
      <c r="M10" s="1096"/>
      <c r="N10" s="1096"/>
      <c r="O10" s="1096"/>
      <c r="P10" s="1063"/>
      <c r="Q10" s="1076"/>
      <c r="R10" s="1076"/>
      <c r="S10" s="1076"/>
      <c r="T10" s="1107"/>
    </row>
    <row r="11" spans="1:20" ht="36.75" customHeight="1">
      <c r="A11" s="1087"/>
      <c r="B11" s="1088"/>
      <c r="C11" s="1089"/>
      <c r="D11" s="1079"/>
      <c r="E11" s="255"/>
      <c r="F11" s="1063" t="s">
        <v>650</v>
      </c>
      <c r="G11" s="1064"/>
      <c r="H11" s="1064"/>
      <c r="I11" s="1064"/>
      <c r="J11" s="1064"/>
      <c r="K11" s="1064"/>
      <c r="L11" s="1064"/>
      <c r="M11" s="1064"/>
      <c r="N11" s="1064"/>
      <c r="O11" s="1065"/>
      <c r="P11" s="258"/>
      <c r="Q11" s="1093" t="s">
        <v>649</v>
      </c>
      <c r="R11" s="1094"/>
      <c r="S11" s="1094"/>
      <c r="T11" s="1095"/>
    </row>
    <row r="12" spans="1:20" ht="70.5" customHeight="1">
      <c r="A12" s="1090"/>
      <c r="B12" s="1091"/>
      <c r="C12" s="1092"/>
      <c r="D12" s="1080"/>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070">
        <v>1</v>
      </c>
      <c r="B13" s="1070"/>
      <c r="C13" s="1071"/>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068">
        <v>2510000000</v>
      </c>
      <c r="B14" s="1068" t="s">
        <v>37</v>
      </c>
      <c r="C14" s="1069"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068">
        <v>25313200000</v>
      </c>
      <c r="B15" s="1068">
        <v>16</v>
      </c>
      <c r="C15" s="1069"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072"/>
      <c r="B16" s="1073"/>
      <c r="C16" s="1074"/>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066"/>
      <c r="B17" s="1066"/>
      <c r="C17" s="1067"/>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37"/>
  <sheetViews>
    <sheetView showZeros="0" zoomScale="75" zoomScaleNormal="75" zoomScaleSheetLayoutView="50" zoomScalePageLayoutView="0" workbookViewId="0" topLeftCell="A1">
      <selection activeCell="S2" sqref="S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1"/>
      <c r="H1" s="1124" t="s">
        <v>898</v>
      </c>
      <c r="I1" s="1124"/>
      <c r="J1" s="1124"/>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6" t="s">
        <v>777</v>
      </c>
      <c r="C5" s="1126"/>
      <c r="D5" s="1126"/>
      <c r="E5" s="1126"/>
      <c r="F5" s="1126"/>
      <c r="G5" s="1126"/>
      <c r="H5" s="1126"/>
      <c r="I5" s="1126"/>
      <c r="J5" s="1126"/>
    </row>
    <row r="6" spans="2:10" ht="21.75" customHeight="1">
      <c r="B6" s="1126"/>
      <c r="C6" s="1126"/>
      <c r="D6" s="1126"/>
      <c r="E6" s="1126"/>
      <c r="F6" s="1126"/>
      <c r="G6" s="1126"/>
      <c r="H6" s="1126"/>
      <c r="I6" s="1126"/>
      <c r="J6" s="1126"/>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10" s="72" customFormat="1" ht="86.25" customHeight="1">
      <c r="A9" s="1123" t="s">
        <v>176</v>
      </c>
      <c r="B9" s="1118" t="s">
        <v>649</v>
      </c>
      <c r="C9" s="1120" t="s">
        <v>550</v>
      </c>
      <c r="D9" s="1121" t="s">
        <v>177</v>
      </c>
      <c r="E9" s="1119" t="s">
        <v>178</v>
      </c>
      <c r="F9" s="1119" t="s">
        <v>179</v>
      </c>
      <c r="G9" s="1119" t="s">
        <v>180</v>
      </c>
      <c r="H9" s="1119" t="s">
        <v>181</v>
      </c>
      <c r="I9" s="1119" t="s">
        <v>792</v>
      </c>
      <c r="J9" s="1119" t="s">
        <v>793</v>
      </c>
    </row>
    <row r="10" spans="1:10" s="72" customFormat="1" ht="86.25" customHeight="1">
      <c r="A10" s="1123"/>
      <c r="B10" s="1118"/>
      <c r="C10" s="1120"/>
      <c r="D10" s="1121"/>
      <c r="E10" s="1119"/>
      <c r="F10" s="1119"/>
      <c r="G10" s="1119"/>
      <c r="H10" s="1119"/>
      <c r="I10" s="1119"/>
      <c r="J10" s="1119"/>
    </row>
    <row r="11" spans="1:10" s="579" customFormat="1" ht="15.75">
      <c r="A11" s="913" t="s">
        <v>42</v>
      </c>
      <c r="B11" s="913" t="s">
        <v>43</v>
      </c>
      <c r="C11" s="913" t="s">
        <v>339</v>
      </c>
      <c r="D11" s="914">
        <v>4</v>
      </c>
      <c r="E11" s="914">
        <v>5</v>
      </c>
      <c r="F11" s="914">
        <v>6</v>
      </c>
      <c r="G11" s="914">
        <v>7</v>
      </c>
      <c r="H11" s="914">
        <v>8</v>
      </c>
      <c r="I11" s="914">
        <v>9</v>
      </c>
      <c r="J11" s="914">
        <v>10</v>
      </c>
    </row>
    <row r="12" spans="1:10" s="921" customFormat="1" ht="37.5">
      <c r="A12" s="919" t="s">
        <v>563</v>
      </c>
      <c r="B12" s="919"/>
      <c r="C12" s="919"/>
      <c r="D12" s="920" t="s">
        <v>867</v>
      </c>
      <c r="E12" s="917"/>
      <c r="F12" s="917"/>
      <c r="G12" s="949">
        <f aca="true" t="shared" si="0" ref="G12:I13">G13</f>
        <v>7606000</v>
      </c>
      <c r="H12" s="949">
        <f t="shared" si="0"/>
        <v>4198000</v>
      </c>
      <c r="I12" s="949">
        <f t="shared" si="0"/>
        <v>1600000</v>
      </c>
      <c r="J12" s="917"/>
    </row>
    <row r="13" spans="1:9" s="921" customFormat="1" ht="44.25" customHeight="1">
      <c r="A13" s="922" t="s">
        <v>594</v>
      </c>
      <c r="B13" s="922"/>
      <c r="C13" s="922"/>
      <c r="D13" s="919" t="s">
        <v>867</v>
      </c>
      <c r="G13" s="966">
        <f t="shared" si="0"/>
        <v>7606000</v>
      </c>
      <c r="H13" s="966">
        <f t="shared" si="0"/>
        <v>4198000</v>
      </c>
      <c r="I13" s="966">
        <f t="shared" si="0"/>
        <v>1600000</v>
      </c>
    </row>
    <row r="14" spans="1:10" s="928" customFormat="1" ht="124.5" customHeight="1">
      <c r="A14" s="923" t="s">
        <v>788</v>
      </c>
      <c r="B14" s="924" t="s">
        <v>789</v>
      </c>
      <c r="C14" s="924" t="s">
        <v>405</v>
      </c>
      <c r="D14" s="925" t="s">
        <v>790</v>
      </c>
      <c r="E14" s="926" t="s">
        <v>835</v>
      </c>
      <c r="F14" s="927" t="s">
        <v>892</v>
      </c>
      <c r="G14" s="916">
        <v>7606000</v>
      </c>
      <c r="H14" s="916">
        <v>4198000</v>
      </c>
      <c r="I14" s="916">
        <v>1600000</v>
      </c>
      <c r="J14" s="927">
        <v>100</v>
      </c>
    </row>
    <row r="15" spans="1:10" s="928" customFormat="1" ht="39.75" customHeight="1" hidden="1">
      <c r="A15" s="922"/>
      <c r="B15" s="922"/>
      <c r="C15" s="922"/>
      <c r="D15" s="919"/>
      <c r="E15" s="929"/>
      <c r="F15" s="930">
        <f>SUM(F17:F17)</f>
        <v>0</v>
      </c>
      <c r="G15" s="658">
        <f>SUM(G17:G17)</f>
        <v>0</v>
      </c>
      <c r="H15" s="658">
        <f>SUM(H17:H17)</f>
        <v>0</v>
      </c>
      <c r="I15" s="659">
        <f>SUM(I17:I18,I19,I20)</f>
        <v>0</v>
      </c>
      <c r="J15" s="660">
        <f>SUM(J17:J17)</f>
        <v>0</v>
      </c>
    </row>
    <row r="16" spans="1:10" s="928" customFormat="1" ht="39.75" customHeight="1" hidden="1">
      <c r="A16" s="922"/>
      <c r="B16" s="922"/>
      <c r="C16" s="922"/>
      <c r="D16" s="919"/>
      <c r="E16" s="931"/>
      <c r="F16" s="930"/>
      <c r="G16" s="932"/>
      <c r="H16" s="932"/>
      <c r="I16" s="911"/>
      <c r="J16" s="660"/>
    </row>
    <row r="17" spans="1:10" s="928" customFormat="1" ht="114" customHeight="1" hidden="1">
      <c r="A17" s="933"/>
      <c r="B17" s="933"/>
      <c r="C17" s="933"/>
      <c r="D17" s="934"/>
      <c r="E17" s="653"/>
      <c r="F17" s="935"/>
      <c r="G17" s="654"/>
      <c r="H17" s="654"/>
      <c r="I17" s="654"/>
      <c r="J17" s="935"/>
    </row>
    <row r="18" spans="1:10" s="928" customFormat="1" ht="78.75" customHeight="1" hidden="1" thickBot="1">
      <c r="A18" s="651" t="s">
        <v>503</v>
      </c>
      <c r="B18" s="651" t="s">
        <v>504</v>
      </c>
      <c r="C18" s="651" t="s">
        <v>405</v>
      </c>
      <c r="D18" s="652" t="s">
        <v>505</v>
      </c>
      <c r="E18" s="653" t="s">
        <v>362</v>
      </c>
      <c r="F18" s="936"/>
      <c r="G18" s="654"/>
      <c r="H18" s="654"/>
      <c r="I18" s="654"/>
      <c r="J18" s="935"/>
    </row>
    <row r="19" spans="1:10" s="928" customFormat="1" ht="78.75" customHeight="1" hidden="1">
      <c r="A19" s="651" t="s">
        <v>480</v>
      </c>
      <c r="B19" s="651" t="s">
        <v>300</v>
      </c>
      <c r="C19" s="651" t="s">
        <v>404</v>
      </c>
      <c r="D19" s="652" t="s">
        <v>488</v>
      </c>
      <c r="E19" s="655" t="s">
        <v>44</v>
      </c>
      <c r="F19" s="936"/>
      <c r="G19" s="654"/>
      <c r="H19" s="654"/>
      <c r="I19" s="654"/>
      <c r="J19" s="935"/>
    </row>
    <row r="20" spans="1:10" s="928" customFormat="1" ht="99.75" customHeight="1" hidden="1" thickBot="1">
      <c r="A20" s="651" t="s">
        <v>364</v>
      </c>
      <c r="B20" s="651" t="s">
        <v>365</v>
      </c>
      <c r="C20" s="651" t="s">
        <v>366</v>
      </c>
      <c r="D20" s="652" t="s">
        <v>367</v>
      </c>
      <c r="E20" s="655" t="s">
        <v>345</v>
      </c>
      <c r="F20" s="936"/>
      <c r="G20" s="654"/>
      <c r="H20" s="654"/>
      <c r="I20" s="654"/>
      <c r="J20" s="935"/>
    </row>
    <row r="21" spans="1:10" s="939" customFormat="1" ht="56.25" hidden="1">
      <c r="A21" s="922" t="s">
        <v>523</v>
      </c>
      <c r="B21" s="937"/>
      <c r="C21" s="937"/>
      <c r="D21" s="938" t="s">
        <v>510</v>
      </c>
      <c r="E21" s="656"/>
      <c r="F21" s="657">
        <f>F22</f>
        <v>0</v>
      </c>
      <c r="G21" s="658">
        <f>G22</f>
        <v>9434159</v>
      </c>
      <c r="H21" s="659">
        <f>H22</f>
        <v>11510636</v>
      </c>
      <c r="I21" s="659">
        <f>I22</f>
        <v>0</v>
      </c>
      <c r="J21" s="660">
        <f>J22</f>
        <v>0</v>
      </c>
    </row>
    <row r="22" spans="1:10" s="939" customFormat="1" ht="59.25" hidden="1" thickBot="1">
      <c r="A22" s="661" t="s">
        <v>524</v>
      </c>
      <c r="B22" s="662"/>
      <c r="C22" s="662"/>
      <c r="D22" s="663" t="s">
        <v>510</v>
      </c>
      <c r="E22" s="664"/>
      <c r="F22" s="665">
        <f>SUM(F35:F35)</f>
        <v>0</v>
      </c>
      <c r="G22" s="658">
        <f>SUM(G35:G35)</f>
        <v>9434159</v>
      </c>
      <c r="H22" s="666">
        <f>SUM(H24:H43)</f>
        <v>11510636</v>
      </c>
      <c r="I22" s="666">
        <f>I23+I24+I25</f>
        <v>0</v>
      </c>
      <c r="J22" s="940"/>
    </row>
    <row r="23" spans="1:10" s="939" customFormat="1" ht="93.75" hidden="1">
      <c r="A23" s="651" t="s">
        <v>368</v>
      </c>
      <c r="B23" s="651" t="s">
        <v>365</v>
      </c>
      <c r="C23" s="651" t="s">
        <v>366</v>
      </c>
      <c r="D23" s="652" t="s">
        <v>367</v>
      </c>
      <c r="E23" s="655" t="s">
        <v>345</v>
      </c>
      <c r="F23" s="667"/>
      <c r="G23" s="658"/>
      <c r="H23" s="666"/>
      <c r="I23" s="666"/>
      <c r="J23" s="940"/>
    </row>
    <row r="24" spans="1:10" s="939" customFormat="1" ht="93.75" hidden="1">
      <c r="A24" s="651" t="s">
        <v>691</v>
      </c>
      <c r="B24" s="651" t="s">
        <v>10</v>
      </c>
      <c r="C24" s="651" t="s">
        <v>512</v>
      </c>
      <c r="D24" s="652" t="s">
        <v>352</v>
      </c>
      <c r="E24" s="668" t="s">
        <v>561</v>
      </c>
      <c r="F24" s="935"/>
      <c r="G24" s="654"/>
      <c r="H24" s="654"/>
      <c r="I24" s="654"/>
      <c r="J24" s="935"/>
    </row>
    <row r="25" spans="1:10" s="939" customFormat="1" ht="129.75" customHeight="1" hidden="1">
      <c r="A25" s="651" t="s">
        <v>691</v>
      </c>
      <c r="B25" s="651" t="s">
        <v>10</v>
      </c>
      <c r="C25" s="651" t="s">
        <v>512</v>
      </c>
      <c r="D25" s="652" t="s">
        <v>352</v>
      </c>
      <c r="E25" s="668" t="s">
        <v>483</v>
      </c>
      <c r="F25" s="935"/>
      <c r="G25" s="669"/>
      <c r="H25" s="669"/>
      <c r="I25" s="669"/>
      <c r="J25" s="941"/>
    </row>
    <row r="26" spans="1:10" s="939" customFormat="1" ht="63" customHeight="1">
      <c r="A26" s="922" t="s">
        <v>523</v>
      </c>
      <c r="B26" s="922"/>
      <c r="C26" s="922"/>
      <c r="D26" s="920" t="s">
        <v>868</v>
      </c>
      <c r="E26" s="668"/>
      <c r="F26" s="936"/>
      <c r="G26" s="912">
        <f>G27</f>
        <v>1828159</v>
      </c>
      <c r="H26" s="912">
        <f>H27</f>
        <v>1828159</v>
      </c>
      <c r="I26" s="912">
        <f>I27</f>
        <v>1828159</v>
      </c>
      <c r="J26" s="941"/>
    </row>
    <row r="27" spans="1:10" s="939" customFormat="1" ht="59.25" customHeight="1">
      <c r="A27" s="922" t="s">
        <v>524</v>
      </c>
      <c r="B27" s="922"/>
      <c r="C27" s="922"/>
      <c r="D27" s="920" t="s">
        <v>868</v>
      </c>
      <c r="E27" s="668"/>
      <c r="F27" s="936"/>
      <c r="G27" s="912">
        <f>G30+G31+G33+G34</f>
        <v>1828159</v>
      </c>
      <c r="H27" s="912">
        <f>H30+H31+H33+H34</f>
        <v>1828159</v>
      </c>
      <c r="I27" s="912">
        <f>I30+I31+I33+I34</f>
        <v>1828159</v>
      </c>
      <c r="J27" s="941"/>
    </row>
    <row r="28" spans="1:10" s="939" customFormat="1" ht="42.75" customHeight="1" hidden="1">
      <c r="A28" s="922"/>
      <c r="B28" s="922"/>
      <c r="C28" s="922"/>
      <c r="D28" s="919"/>
      <c r="E28" s="668"/>
      <c r="F28" s="936"/>
      <c r="G28" s="669"/>
      <c r="H28" s="669"/>
      <c r="I28" s="669"/>
      <c r="J28" s="941"/>
    </row>
    <row r="29" spans="1:10" s="939" customFormat="1" ht="42.75" customHeight="1" hidden="1">
      <c r="A29" s="922"/>
      <c r="B29" s="922"/>
      <c r="C29" s="922"/>
      <c r="D29" s="919"/>
      <c r="E29" s="668"/>
      <c r="F29" s="936"/>
      <c r="G29" s="669"/>
      <c r="H29" s="669"/>
      <c r="I29" s="669"/>
      <c r="J29" s="941"/>
    </row>
    <row r="30" spans="1:10" s="939" customFormat="1" ht="129.75" customHeight="1">
      <c r="A30" s="957" t="s">
        <v>853</v>
      </c>
      <c r="B30" s="957" t="s">
        <v>854</v>
      </c>
      <c r="C30" s="957" t="s">
        <v>405</v>
      </c>
      <c r="D30" s="958" t="s">
        <v>855</v>
      </c>
      <c r="E30" s="36" t="s">
        <v>862</v>
      </c>
      <c r="F30" s="959" t="s">
        <v>893</v>
      </c>
      <c r="G30" s="960">
        <v>200000</v>
      </c>
      <c r="H30" s="960">
        <v>200000</v>
      </c>
      <c r="I30" s="960">
        <v>200000</v>
      </c>
      <c r="J30" s="959">
        <v>100</v>
      </c>
    </row>
    <row r="31" spans="1:10" s="963" customFormat="1" ht="99.75" customHeight="1">
      <c r="A31" s="942" t="s">
        <v>853</v>
      </c>
      <c r="B31" s="942" t="s">
        <v>854</v>
      </c>
      <c r="C31" s="942" t="s">
        <v>405</v>
      </c>
      <c r="D31" s="70" t="s">
        <v>855</v>
      </c>
      <c r="E31" s="956" t="s">
        <v>863</v>
      </c>
      <c r="F31" s="959" t="s">
        <v>893</v>
      </c>
      <c r="G31" s="654">
        <v>668159</v>
      </c>
      <c r="H31" s="654">
        <v>668159</v>
      </c>
      <c r="I31" s="654">
        <v>668159</v>
      </c>
      <c r="J31" s="935">
        <v>100</v>
      </c>
    </row>
    <row r="32" spans="1:10" s="939" customFormat="1" ht="129.75" customHeight="1" hidden="1">
      <c r="A32" s="961"/>
      <c r="B32" s="961"/>
      <c r="C32" s="961"/>
      <c r="D32" s="925"/>
      <c r="E32" s="962"/>
      <c r="F32" s="936"/>
      <c r="G32" s="669"/>
      <c r="H32" s="669"/>
      <c r="I32" s="669"/>
      <c r="J32" s="941"/>
    </row>
    <row r="33" spans="1:10" s="939" customFormat="1" ht="157.5" customHeight="1">
      <c r="A33" s="543" t="s">
        <v>856</v>
      </c>
      <c r="B33" s="543" t="s">
        <v>857</v>
      </c>
      <c r="C33" s="543" t="s">
        <v>366</v>
      </c>
      <c r="D33" s="943" t="s">
        <v>858</v>
      </c>
      <c r="E33" s="668" t="s">
        <v>859</v>
      </c>
      <c r="F33" s="959" t="s">
        <v>893</v>
      </c>
      <c r="G33" s="669">
        <v>720000</v>
      </c>
      <c r="H33" s="669">
        <v>720000</v>
      </c>
      <c r="I33" s="669">
        <v>720000</v>
      </c>
      <c r="J33" s="941">
        <v>100</v>
      </c>
    </row>
    <row r="34" spans="1:10" s="939" customFormat="1" ht="151.5" customHeight="1">
      <c r="A34" s="942" t="s">
        <v>853</v>
      </c>
      <c r="B34" s="942" t="s">
        <v>854</v>
      </c>
      <c r="C34" s="942" t="s">
        <v>405</v>
      </c>
      <c r="D34" s="70" t="s">
        <v>855</v>
      </c>
      <c r="E34" s="668" t="s">
        <v>860</v>
      </c>
      <c r="F34" s="917" t="s">
        <v>893</v>
      </c>
      <c r="G34" s="669">
        <v>240000</v>
      </c>
      <c r="H34" s="669">
        <v>240000</v>
      </c>
      <c r="I34" s="669">
        <v>240000</v>
      </c>
      <c r="J34" s="941">
        <v>100</v>
      </c>
    </row>
    <row r="35" spans="1:10" s="947" customFormat="1" ht="33" customHeight="1">
      <c r="A35" s="944"/>
      <c r="B35" s="1125" t="s">
        <v>542</v>
      </c>
      <c r="C35" s="1125"/>
      <c r="D35" s="1125"/>
      <c r="E35" s="1125"/>
      <c r="F35" s="945" t="s">
        <v>225</v>
      </c>
      <c r="G35" s="912">
        <f>G12+G26</f>
        <v>9434159</v>
      </c>
      <c r="H35" s="912">
        <f>H12+H26</f>
        <v>6026159</v>
      </c>
      <c r="I35" s="912">
        <f>I12+I26</f>
        <v>3428159</v>
      </c>
      <c r="J35" s="946" t="s">
        <v>225</v>
      </c>
    </row>
    <row r="36" spans="6:10" s="904" customFormat="1" ht="19.5">
      <c r="F36" s="948"/>
      <c r="G36" s="948"/>
      <c r="H36" s="948"/>
      <c r="I36" s="948"/>
      <c r="J36" s="948"/>
    </row>
    <row r="37" spans="6:10" s="904" customFormat="1" ht="19.5">
      <c r="F37" s="948"/>
      <c r="G37" s="948"/>
      <c r="H37" s="948"/>
      <c r="I37" s="948"/>
      <c r="J37" s="948"/>
    </row>
    <row r="38" spans="6:10" s="904" customFormat="1" ht="19.5">
      <c r="F38" s="948"/>
      <c r="G38" s="948"/>
      <c r="H38" s="948"/>
      <c r="I38" s="948"/>
      <c r="J38" s="948"/>
    </row>
    <row r="39" spans="1:9" s="72" customFormat="1" ht="18.75">
      <c r="A39" s="1122" t="s">
        <v>394</v>
      </c>
      <c r="B39" s="1122"/>
      <c r="C39" s="1122"/>
      <c r="I39" s="72" t="s">
        <v>172</v>
      </c>
    </row>
    <row r="40" spans="6:10" s="904" customFormat="1" ht="19.5">
      <c r="F40" s="948"/>
      <c r="G40" s="948"/>
      <c r="H40" s="948"/>
      <c r="I40" s="948"/>
      <c r="J40" s="948"/>
    </row>
    <row r="41" spans="6:10" s="904" customFormat="1" ht="19.5">
      <c r="F41" s="948"/>
      <c r="G41" s="948"/>
      <c r="H41" s="948"/>
      <c r="I41" s="948"/>
      <c r="J41" s="948"/>
    </row>
    <row r="42" spans="6:10" s="904" customFormat="1" ht="19.5">
      <c r="F42" s="948"/>
      <c r="G42" s="948"/>
      <c r="H42" s="948"/>
      <c r="I42" s="948"/>
      <c r="J42" s="948"/>
    </row>
    <row r="43" spans="6:10" s="904" customFormat="1" ht="19.5">
      <c r="F43" s="948"/>
      <c r="G43" s="948"/>
      <c r="H43" s="948"/>
      <c r="I43" s="948"/>
      <c r="J43" s="948"/>
    </row>
    <row r="44" spans="6:10" s="904" customFormat="1" ht="19.5">
      <c r="F44" s="948"/>
      <c r="G44" s="948"/>
      <c r="H44" s="948"/>
      <c r="I44" s="948"/>
      <c r="J44" s="948"/>
    </row>
    <row r="45" spans="6:10" s="904" customFormat="1" ht="19.5">
      <c r="F45" s="948"/>
      <c r="G45" s="948"/>
      <c r="H45" s="948"/>
      <c r="I45" s="948"/>
      <c r="J45" s="948"/>
    </row>
    <row r="46" spans="6:10" s="904" customFormat="1" ht="19.5">
      <c r="F46" s="948"/>
      <c r="G46" s="948"/>
      <c r="H46" s="948"/>
      <c r="I46" s="948"/>
      <c r="J46" s="948"/>
    </row>
    <row r="47" spans="6:10" s="904" customFormat="1" ht="19.5">
      <c r="F47" s="948"/>
      <c r="G47" s="948"/>
      <c r="H47" s="948"/>
      <c r="I47" s="948"/>
      <c r="J47" s="948"/>
    </row>
    <row r="48" spans="6:10" s="904" customFormat="1" ht="19.5">
      <c r="F48" s="948"/>
      <c r="G48" s="948"/>
      <c r="H48" s="948"/>
      <c r="I48" s="948"/>
      <c r="J48" s="948"/>
    </row>
    <row r="49" spans="6:10" s="904" customFormat="1" ht="19.5">
      <c r="F49" s="948"/>
      <c r="G49" s="948"/>
      <c r="H49" s="948"/>
      <c r="I49" s="948"/>
      <c r="J49" s="948"/>
    </row>
    <row r="50" spans="6:10" s="904" customFormat="1" ht="19.5">
      <c r="F50" s="948"/>
      <c r="G50" s="948"/>
      <c r="H50" s="948"/>
      <c r="I50" s="948"/>
      <c r="J50" s="948"/>
    </row>
    <row r="51" spans="6:10" s="904" customFormat="1" ht="19.5">
      <c r="F51" s="948"/>
      <c r="G51" s="948"/>
      <c r="H51" s="948"/>
      <c r="I51" s="948"/>
      <c r="J51" s="948"/>
    </row>
    <row r="52" spans="6:10" s="904" customFormat="1" ht="19.5">
      <c r="F52" s="948"/>
      <c r="G52" s="948"/>
      <c r="H52" s="948"/>
      <c r="I52" s="948"/>
      <c r="J52" s="948"/>
    </row>
    <row r="53" spans="6:10" s="904" customFormat="1" ht="19.5">
      <c r="F53" s="948"/>
      <c r="G53" s="948"/>
      <c r="H53" s="948"/>
      <c r="I53" s="948"/>
      <c r="J53" s="948"/>
    </row>
    <row r="54" spans="6:10" s="904" customFormat="1" ht="19.5">
      <c r="F54" s="948"/>
      <c r="G54" s="948"/>
      <c r="H54" s="948"/>
      <c r="I54" s="948"/>
      <c r="J54" s="948"/>
    </row>
    <row r="55" spans="6:10" s="904" customFormat="1" ht="19.5">
      <c r="F55" s="948"/>
      <c r="G55" s="948"/>
      <c r="H55" s="948"/>
      <c r="I55" s="948"/>
      <c r="J55" s="948"/>
    </row>
    <row r="56" spans="6:10" s="904" customFormat="1" ht="19.5">
      <c r="F56" s="948"/>
      <c r="G56" s="948"/>
      <c r="H56" s="948"/>
      <c r="I56" s="948"/>
      <c r="J56" s="948"/>
    </row>
    <row r="57" spans="6:10" s="904" customFormat="1" ht="19.5">
      <c r="F57" s="948"/>
      <c r="G57" s="948"/>
      <c r="H57" s="948"/>
      <c r="I57" s="948"/>
      <c r="J57" s="948"/>
    </row>
    <row r="58" spans="6:10" s="904" customFormat="1" ht="19.5">
      <c r="F58" s="948"/>
      <c r="G58" s="948"/>
      <c r="H58" s="948"/>
      <c r="I58" s="948"/>
      <c r="J58" s="948"/>
    </row>
    <row r="59" spans="6:10" s="904" customFormat="1" ht="19.5">
      <c r="F59" s="948"/>
      <c r="G59" s="948"/>
      <c r="H59" s="948"/>
      <c r="I59" s="948"/>
      <c r="J59" s="948"/>
    </row>
    <row r="60" spans="6:10" s="904" customFormat="1" ht="19.5">
      <c r="F60" s="948"/>
      <c r="G60" s="948"/>
      <c r="H60" s="948"/>
      <c r="I60" s="948"/>
      <c r="J60" s="948"/>
    </row>
    <row r="61" spans="6:10" s="904" customFormat="1" ht="19.5">
      <c r="F61" s="948"/>
      <c r="G61" s="948"/>
      <c r="H61" s="948"/>
      <c r="I61" s="948"/>
      <c r="J61" s="948"/>
    </row>
    <row r="62" spans="6:10" s="904" customFormat="1" ht="19.5">
      <c r="F62" s="948"/>
      <c r="G62" s="948"/>
      <c r="H62" s="948"/>
      <c r="I62" s="948"/>
      <c r="J62" s="948"/>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H9:H10"/>
    <mergeCell ref="A9:A10"/>
    <mergeCell ref="H1:J1"/>
    <mergeCell ref="B35:E35"/>
    <mergeCell ref="B5:J6"/>
    <mergeCell ref="J9:J10"/>
    <mergeCell ref="I9:I10"/>
    <mergeCell ref="E9:E10"/>
    <mergeCell ref="B9:B10"/>
    <mergeCell ref="F9:F10"/>
    <mergeCell ref="G9:G10"/>
    <mergeCell ref="C9:C10"/>
    <mergeCell ref="D9:D10"/>
    <mergeCell ref="A39:C39"/>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8"/>
  <sheetViews>
    <sheetView showZeros="0" zoomScale="70" zoomScaleNormal="70" zoomScaleSheetLayoutView="50" zoomScalePageLayoutView="0" workbookViewId="0" topLeftCell="A1">
      <selection activeCell="U5" sqref="U5"/>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24" t="s">
        <v>899</v>
      </c>
      <c r="I1" s="1124"/>
      <c r="J1" s="1124"/>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26" t="s">
        <v>776</v>
      </c>
      <c r="C5" s="1126"/>
      <c r="D5" s="1126"/>
      <c r="E5" s="1126"/>
      <c r="F5" s="1126"/>
      <c r="G5" s="1126"/>
      <c r="H5" s="1126"/>
      <c r="I5" s="1126"/>
      <c r="J5" s="1126"/>
    </row>
    <row r="6" spans="2:10" ht="57" customHeight="1">
      <c r="B6" s="1126"/>
      <c r="C6" s="1126"/>
      <c r="D6" s="1126"/>
      <c r="E6" s="1126"/>
      <c r="F6" s="1126"/>
      <c r="G6" s="1126"/>
      <c r="H6" s="1126"/>
      <c r="I6" s="1126"/>
      <c r="J6" s="1126"/>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28" t="s">
        <v>176</v>
      </c>
      <c r="B9" s="1128" t="s">
        <v>649</v>
      </c>
      <c r="C9" s="1129" t="s">
        <v>550</v>
      </c>
      <c r="D9" s="1130" t="s">
        <v>177</v>
      </c>
      <c r="E9" s="1131" t="s">
        <v>191</v>
      </c>
      <c r="F9" s="1131" t="s">
        <v>192</v>
      </c>
      <c r="G9" s="1131" t="s">
        <v>193</v>
      </c>
      <c r="H9" s="1131" t="s">
        <v>194</v>
      </c>
      <c r="I9" s="1131" t="s">
        <v>63</v>
      </c>
      <c r="J9" s="1131" t="s">
        <v>195</v>
      </c>
    </row>
    <row r="10" spans="1:10" s="567" customFormat="1" ht="74.25" customHeight="1">
      <c r="A10" s="1128"/>
      <c r="B10" s="1128"/>
      <c r="C10" s="1129"/>
      <c r="D10" s="1130"/>
      <c r="E10" s="1131"/>
      <c r="F10" s="1131"/>
      <c r="G10" s="1131"/>
      <c r="H10" s="1131"/>
      <c r="I10" s="1131"/>
      <c r="J10" s="1131"/>
    </row>
    <row r="11" spans="1:10" ht="18" customHeight="1">
      <c r="A11" s="811" t="s">
        <v>42</v>
      </c>
      <c r="B11" s="811" t="s">
        <v>43</v>
      </c>
      <c r="C11" s="811" t="s">
        <v>339</v>
      </c>
      <c r="D11" s="812">
        <v>4</v>
      </c>
      <c r="E11" s="812">
        <v>5</v>
      </c>
      <c r="F11" s="812">
        <v>6</v>
      </c>
      <c r="G11" s="812">
        <v>7</v>
      </c>
      <c r="H11" s="812">
        <v>8</v>
      </c>
      <c r="I11" s="812">
        <v>9</v>
      </c>
      <c r="J11" s="812">
        <v>10</v>
      </c>
    </row>
    <row r="12" spans="1:10" s="647" customFormat="1" ht="41.25" customHeight="1">
      <c r="A12" s="628" t="s">
        <v>563</v>
      </c>
      <c r="B12" s="628"/>
      <c r="C12" s="628"/>
      <c r="D12" s="629" t="s">
        <v>867</v>
      </c>
      <c r="E12" s="670"/>
      <c r="F12" s="813">
        <f>F13</f>
        <v>0</v>
      </c>
      <c r="G12" s="813">
        <f>G13</f>
        <v>0</v>
      </c>
      <c r="H12" s="813"/>
      <c r="I12" s="649">
        <f>I13</f>
        <v>35901532</v>
      </c>
      <c r="J12" s="649">
        <f>J13</f>
        <v>0</v>
      </c>
    </row>
    <row r="13" spans="1:10" s="647" customFormat="1" ht="42.75" customHeight="1">
      <c r="A13" s="634" t="s">
        <v>594</v>
      </c>
      <c r="B13" s="634"/>
      <c r="C13" s="634"/>
      <c r="D13" s="628" t="s">
        <v>867</v>
      </c>
      <c r="E13" s="670"/>
      <c r="F13" s="648">
        <f>SUM(F23:F23)</f>
        <v>0</v>
      </c>
      <c r="G13" s="648">
        <f>SUM(G23:G23)</f>
        <v>0</v>
      </c>
      <c r="H13" s="648"/>
      <c r="I13" s="649">
        <f>I20+I37+I15+I39+I18+I42+I16</f>
        <v>35901532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5"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17367846</v>
      </c>
      <c r="J20" s="460"/>
    </row>
    <row r="21" spans="1:10" s="458" customFormat="1" ht="45.75" customHeight="1">
      <c r="A21" s="297" t="s">
        <v>480</v>
      </c>
      <c r="B21" s="298" t="s">
        <v>300</v>
      </c>
      <c r="C21" s="298" t="s">
        <v>404</v>
      </c>
      <c r="D21" s="306" t="s">
        <v>488</v>
      </c>
      <c r="E21" s="455" t="s">
        <v>44</v>
      </c>
      <c r="F21" s="456"/>
      <c r="G21" s="456"/>
      <c r="H21" s="456"/>
      <c r="I21" s="780">
        <v>5562500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5911684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44.75" customHeight="1">
      <c r="A40" s="297" t="s">
        <v>581</v>
      </c>
      <c r="B40" s="316" t="s">
        <v>279</v>
      </c>
      <c r="C40" s="322" t="s">
        <v>407</v>
      </c>
      <c r="D40" s="306" t="s">
        <v>280</v>
      </c>
      <c r="E40" s="455" t="s">
        <v>850</v>
      </c>
      <c r="F40" s="570"/>
      <c r="G40" s="570"/>
      <c r="H40" s="570"/>
      <c r="I40" s="570">
        <v>2800000</v>
      </c>
      <c r="J40" s="570"/>
    </row>
    <row r="41" spans="1:10" s="573" customFormat="1" ht="108.75" customHeight="1">
      <c r="A41" s="297" t="s">
        <v>581</v>
      </c>
      <c r="B41" s="316" t="s">
        <v>279</v>
      </c>
      <c r="C41" s="322" t="s">
        <v>407</v>
      </c>
      <c r="D41" s="306" t="s">
        <v>280</v>
      </c>
      <c r="E41" s="871" t="s">
        <v>851</v>
      </c>
      <c r="F41" s="570"/>
      <c r="G41" s="570"/>
      <c r="H41" s="570"/>
      <c r="I41" s="570">
        <v>2623887</v>
      </c>
      <c r="J41" s="570"/>
    </row>
    <row r="42" spans="1:10" s="573" customFormat="1" ht="51.75" customHeight="1">
      <c r="A42" s="297"/>
      <c r="B42" s="282" t="s">
        <v>246</v>
      </c>
      <c r="C42" s="282"/>
      <c r="D42" s="470" t="s">
        <v>247</v>
      </c>
      <c r="E42" s="296"/>
      <c r="F42" s="570"/>
      <c r="G42" s="570"/>
      <c r="H42" s="570"/>
      <c r="I42" s="785">
        <f>I43</f>
        <v>10760000</v>
      </c>
      <c r="J42" s="570"/>
    </row>
    <row r="43" spans="1:10" s="573" customFormat="1" ht="60.75" customHeight="1">
      <c r="A43" s="415" t="s">
        <v>728</v>
      </c>
      <c r="B43" s="415" t="s">
        <v>729</v>
      </c>
      <c r="C43" s="415" t="s">
        <v>249</v>
      </c>
      <c r="D43" s="498" t="s">
        <v>740</v>
      </c>
      <c r="E43" s="455" t="s">
        <v>44</v>
      </c>
      <c r="F43" s="570"/>
      <c r="G43" s="570"/>
      <c r="H43" s="570"/>
      <c r="I43" s="570">
        <v>10760000</v>
      </c>
      <c r="J43" s="570"/>
    </row>
    <row r="44" spans="1:10" s="672" customFormat="1" ht="80.25" customHeight="1">
      <c r="A44" s="634" t="s">
        <v>523</v>
      </c>
      <c r="B44" s="634"/>
      <c r="C44" s="634"/>
      <c r="D44" s="629" t="s">
        <v>868</v>
      </c>
      <c r="E44" s="671"/>
      <c r="F44" s="650"/>
      <c r="G44" s="650"/>
      <c r="H44" s="650"/>
      <c r="I44" s="649">
        <f>I45</f>
        <v>2951831</v>
      </c>
      <c r="J44" s="650"/>
    </row>
    <row r="45" spans="1:10" s="672" customFormat="1" ht="79.5" customHeight="1">
      <c r="A45" s="634" t="s">
        <v>524</v>
      </c>
      <c r="B45" s="634"/>
      <c r="C45" s="634"/>
      <c r="D45" s="629" t="s">
        <v>868</v>
      </c>
      <c r="E45" s="671"/>
      <c r="F45" s="650"/>
      <c r="G45" s="650"/>
      <c r="H45" s="650"/>
      <c r="I45" s="649">
        <f>I46+I54+I55</f>
        <v>2951831</v>
      </c>
      <c r="J45" s="650"/>
    </row>
    <row r="46" spans="1:10" s="534" customFormat="1" ht="26.25" customHeight="1">
      <c r="A46" s="411"/>
      <c r="B46" s="411" t="s">
        <v>8</v>
      </c>
      <c r="C46" s="411"/>
      <c r="D46" s="462" t="s">
        <v>9</v>
      </c>
      <c r="E46" s="576"/>
      <c r="F46" s="577"/>
      <c r="G46" s="577"/>
      <c r="H46" s="577"/>
      <c r="I46" s="649">
        <f>I48+I49+I50+I51+I52+I53</f>
        <v>967170</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864</v>
      </c>
      <c r="E49" s="455" t="s">
        <v>44</v>
      </c>
      <c r="F49" s="570"/>
      <c r="G49" s="570"/>
      <c r="H49" s="570"/>
      <c r="I49" s="570">
        <v>788514</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137.25" customHeight="1" hidden="1">
      <c r="A52" s="317" t="s">
        <v>887</v>
      </c>
      <c r="B52" s="317" t="s">
        <v>886</v>
      </c>
      <c r="C52" s="317" t="s">
        <v>513</v>
      </c>
      <c r="D52" s="377" t="s">
        <v>890</v>
      </c>
      <c r="E52" s="455" t="s">
        <v>44</v>
      </c>
      <c r="F52" s="570"/>
      <c r="G52" s="570"/>
      <c r="H52" s="570"/>
      <c r="I52" s="570"/>
      <c r="J52" s="570"/>
    </row>
    <row r="53" spans="1:10" s="573" customFormat="1" ht="118.5" customHeight="1" hidden="1">
      <c r="A53" s="317" t="s">
        <v>888</v>
      </c>
      <c r="B53" s="317" t="s">
        <v>889</v>
      </c>
      <c r="C53" s="317" t="s">
        <v>513</v>
      </c>
      <c r="D53" s="377" t="s">
        <v>891</v>
      </c>
      <c r="E53" s="455" t="s">
        <v>44</v>
      </c>
      <c r="F53" s="570"/>
      <c r="G53" s="570"/>
      <c r="H53" s="570"/>
      <c r="I53" s="972"/>
      <c r="J53" s="570"/>
    </row>
    <row r="54" spans="1:10" s="573" customFormat="1" ht="71.25" customHeight="1">
      <c r="A54" s="415" t="s">
        <v>479</v>
      </c>
      <c r="B54" s="415" t="s">
        <v>713</v>
      </c>
      <c r="C54" s="415" t="s">
        <v>515</v>
      </c>
      <c r="D54" s="416" t="s">
        <v>85</v>
      </c>
      <c r="E54" s="455" t="s">
        <v>44</v>
      </c>
      <c r="F54" s="570"/>
      <c r="G54" s="570"/>
      <c r="H54" s="570"/>
      <c r="I54" s="570">
        <v>156502</v>
      </c>
      <c r="J54" s="570"/>
    </row>
    <row r="55" spans="1:10" s="573" customFormat="1" ht="42" customHeight="1">
      <c r="A55" s="411"/>
      <c r="B55" s="411" t="s">
        <v>489</v>
      </c>
      <c r="C55" s="411"/>
      <c r="D55" s="868" t="s">
        <v>490</v>
      </c>
      <c r="E55" s="455"/>
      <c r="F55" s="570"/>
      <c r="G55" s="570"/>
      <c r="H55" s="570"/>
      <c r="I55" s="785">
        <f>I56+I58+I59+I57</f>
        <v>1828159</v>
      </c>
      <c r="J55" s="570"/>
    </row>
    <row r="56" spans="1:10" s="573" customFormat="1" ht="168" customHeight="1">
      <c r="A56" s="950" t="s">
        <v>853</v>
      </c>
      <c r="B56" s="950" t="s">
        <v>854</v>
      </c>
      <c r="C56" s="950" t="s">
        <v>405</v>
      </c>
      <c r="D56" s="951" t="s">
        <v>855</v>
      </c>
      <c r="E56" s="964" t="s">
        <v>862</v>
      </c>
      <c r="F56" s="952"/>
      <c r="G56" s="952"/>
      <c r="H56" s="952"/>
      <c r="I56" s="952">
        <v>200000</v>
      </c>
      <c r="J56" s="952"/>
    </row>
    <row r="57" spans="1:32" s="918" customFormat="1" ht="104.25" customHeight="1">
      <c r="A57" s="415" t="s">
        <v>853</v>
      </c>
      <c r="B57" s="415" t="s">
        <v>854</v>
      </c>
      <c r="C57" s="415" t="s">
        <v>405</v>
      </c>
      <c r="D57" s="870" t="s">
        <v>855</v>
      </c>
      <c r="E57" s="296" t="s">
        <v>863</v>
      </c>
      <c r="F57" s="570"/>
      <c r="G57" s="570"/>
      <c r="H57" s="570"/>
      <c r="I57" s="570">
        <v>668159</v>
      </c>
      <c r="J57" s="570"/>
      <c r="K57" s="965"/>
      <c r="L57" s="965"/>
      <c r="M57" s="965"/>
      <c r="N57" s="965"/>
      <c r="O57" s="965"/>
      <c r="P57" s="965"/>
      <c r="Q57" s="965"/>
      <c r="R57" s="965"/>
      <c r="S57" s="965"/>
      <c r="T57" s="965"/>
      <c r="U57" s="965"/>
      <c r="V57" s="965"/>
      <c r="W57" s="965"/>
      <c r="X57" s="965"/>
      <c r="Y57" s="965"/>
      <c r="Z57" s="965"/>
      <c r="AA57" s="965"/>
      <c r="AB57" s="965"/>
      <c r="AC57" s="965"/>
      <c r="AD57" s="965"/>
      <c r="AE57" s="965"/>
      <c r="AF57" s="965"/>
    </row>
    <row r="58" spans="1:10" s="573" customFormat="1" ht="223.5" customHeight="1">
      <c r="A58" s="953" t="s">
        <v>856</v>
      </c>
      <c r="B58" s="953" t="s">
        <v>857</v>
      </c>
      <c r="C58" s="953" t="s">
        <v>366</v>
      </c>
      <c r="D58" s="954" t="s">
        <v>858</v>
      </c>
      <c r="E58" s="955" t="s">
        <v>859</v>
      </c>
      <c r="F58" s="915"/>
      <c r="G58" s="915"/>
      <c r="H58" s="915"/>
      <c r="I58" s="915">
        <v>720000</v>
      </c>
      <c r="J58" s="915"/>
    </row>
    <row r="59" spans="1:10" s="573" customFormat="1" ht="189" customHeight="1">
      <c r="A59" s="415" t="s">
        <v>853</v>
      </c>
      <c r="B59" s="415" t="s">
        <v>854</v>
      </c>
      <c r="C59" s="415" t="s">
        <v>405</v>
      </c>
      <c r="D59" s="870" t="s">
        <v>855</v>
      </c>
      <c r="E59" s="671" t="s">
        <v>860</v>
      </c>
      <c r="F59" s="570"/>
      <c r="G59" s="570"/>
      <c r="H59" s="570"/>
      <c r="I59" s="570">
        <v>240000</v>
      </c>
      <c r="J59" s="570"/>
    </row>
    <row r="60" spans="1:10" s="672" customFormat="1" ht="63" customHeight="1">
      <c r="A60" s="634" t="s">
        <v>57</v>
      </c>
      <c r="B60" s="634"/>
      <c r="C60" s="634"/>
      <c r="D60" s="628" t="s">
        <v>228</v>
      </c>
      <c r="E60" s="671"/>
      <c r="F60" s="650"/>
      <c r="G60" s="650"/>
      <c r="H60" s="650"/>
      <c r="I60" s="649">
        <f>I63</f>
        <v>80000</v>
      </c>
      <c r="J60" s="650"/>
    </row>
    <row r="61" spans="1:10" s="672" customFormat="1" ht="54.75" customHeight="1">
      <c r="A61" s="634" t="s">
        <v>58</v>
      </c>
      <c r="B61" s="634"/>
      <c r="C61" s="634"/>
      <c r="D61" s="628" t="s">
        <v>228</v>
      </c>
      <c r="E61" s="671"/>
      <c r="F61" s="650"/>
      <c r="G61" s="650"/>
      <c r="H61" s="650"/>
      <c r="I61" s="649">
        <f>I63</f>
        <v>80000</v>
      </c>
      <c r="J61" s="650"/>
    </row>
    <row r="62" spans="1:10" s="534" customFormat="1" ht="31.5" customHeight="1">
      <c r="A62" s="411"/>
      <c r="B62" s="411" t="s">
        <v>34</v>
      </c>
      <c r="C62" s="411"/>
      <c r="D62" s="462" t="s">
        <v>205</v>
      </c>
      <c r="E62" s="576"/>
      <c r="F62" s="577"/>
      <c r="G62" s="577"/>
      <c r="H62" s="577"/>
      <c r="I62" s="649">
        <f>I63</f>
        <v>80000</v>
      </c>
      <c r="J62" s="577"/>
    </row>
    <row r="63" spans="1:10" s="573" customFormat="1" ht="32.25" customHeight="1">
      <c r="A63" s="352">
        <v>1014030</v>
      </c>
      <c r="B63" s="353" t="s">
        <v>35</v>
      </c>
      <c r="C63" s="298" t="s">
        <v>520</v>
      </c>
      <c r="D63" s="578" t="s">
        <v>469</v>
      </c>
      <c r="E63" s="455" t="s">
        <v>44</v>
      </c>
      <c r="F63" s="570">
        <v>0</v>
      </c>
      <c r="G63" s="570"/>
      <c r="H63" s="570"/>
      <c r="I63" s="570">
        <v>80000</v>
      </c>
      <c r="J63" s="570"/>
    </row>
    <row r="64" spans="1:10" s="573" customFormat="1" ht="61.5" customHeight="1">
      <c r="A64" s="634" t="s">
        <v>423</v>
      </c>
      <c r="B64" s="634"/>
      <c r="C64" s="634"/>
      <c r="D64" s="628" t="s">
        <v>883</v>
      </c>
      <c r="E64" s="455"/>
      <c r="F64" s="570"/>
      <c r="G64" s="570"/>
      <c r="H64" s="570"/>
      <c r="I64" s="785">
        <f>I65</f>
        <v>40000</v>
      </c>
      <c r="J64" s="570"/>
    </row>
    <row r="65" spans="1:10" s="573" customFormat="1" ht="86.25" customHeight="1">
      <c r="A65" s="415" t="s">
        <v>424</v>
      </c>
      <c r="B65" s="415" t="s">
        <v>526</v>
      </c>
      <c r="C65" s="415" t="s">
        <v>401</v>
      </c>
      <c r="D65" s="498" t="s">
        <v>170</v>
      </c>
      <c r="E65" s="455"/>
      <c r="F65" s="570"/>
      <c r="G65" s="570"/>
      <c r="H65" s="570"/>
      <c r="I65" s="570">
        <v>40000</v>
      </c>
      <c r="J65" s="570"/>
    </row>
    <row r="66" spans="1:10" s="676" customFormat="1" ht="28.5" customHeight="1">
      <c r="A66" s="673"/>
      <c r="B66" s="1132" t="s">
        <v>200</v>
      </c>
      <c r="C66" s="1132"/>
      <c r="D66" s="1132"/>
      <c r="E66" s="1132"/>
      <c r="F66" s="674"/>
      <c r="G66" s="675"/>
      <c r="H66" s="675"/>
      <c r="I66" s="649">
        <f>I12+I44+I60+I64</f>
        <v>38973363</v>
      </c>
      <c r="J66" s="674"/>
    </row>
    <row r="67" spans="6:10" ht="12.75">
      <c r="F67" s="92"/>
      <c r="G67" s="92"/>
      <c r="H67" s="92"/>
      <c r="I67" s="92"/>
      <c r="J67" s="92"/>
    </row>
    <row r="68" spans="6:10" ht="12.75">
      <c r="F68" s="92"/>
      <c r="G68" s="92"/>
      <c r="H68" s="92"/>
      <c r="I68" s="92"/>
      <c r="J68" s="92"/>
    </row>
    <row r="69" spans="6:10" ht="12.75">
      <c r="F69" s="92"/>
      <c r="G69" s="92"/>
      <c r="H69" s="92"/>
      <c r="I69" s="92"/>
      <c r="J69" s="92"/>
    </row>
    <row r="70" spans="1:9" s="463" customFormat="1" ht="20.25">
      <c r="A70" s="1127" t="s">
        <v>394</v>
      </c>
      <c r="B70" s="1127"/>
      <c r="C70" s="1127"/>
      <c r="I70" s="463" t="s">
        <v>172</v>
      </c>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row r="567" spans="6:10" ht="12.75">
      <c r="F567" s="92"/>
      <c r="G567" s="92"/>
      <c r="H567" s="92"/>
      <c r="I567" s="92"/>
      <c r="J567" s="92"/>
    </row>
    <row r="568" spans="6:10" ht="12.75">
      <c r="F568" s="92"/>
      <c r="G568" s="92"/>
      <c r="H568" s="92"/>
      <c r="I568" s="92"/>
      <c r="J568" s="92"/>
    </row>
  </sheetData>
  <sheetProtection/>
  <mergeCells count="14">
    <mergeCell ref="H1:J1"/>
    <mergeCell ref="B5:J6"/>
    <mergeCell ref="E9:E10"/>
    <mergeCell ref="F9:F10"/>
    <mergeCell ref="G9:G10"/>
    <mergeCell ref="H9:H10"/>
    <mergeCell ref="I9:I10"/>
    <mergeCell ref="A70:C70"/>
    <mergeCell ref="A9:A10"/>
    <mergeCell ref="B9:B10"/>
    <mergeCell ref="C9:C10"/>
    <mergeCell ref="D9:D10"/>
    <mergeCell ref="J9:J10"/>
    <mergeCell ref="B66:E66"/>
  </mergeCells>
  <printOptions horizontalCentered="1"/>
  <pageMargins left="0.1968503937007874" right="0.1968503937007874" top="0.5905511811023623" bottom="0.31496062992125984" header="0" footer="0.1968503937007874"/>
  <pageSetup horizontalDpi="600" verticalDpi="600" orientation="landscape" paperSize="9" scale="55" r:id="rId1"/>
  <headerFooter alignWithMargins="0">
    <oddFooter>&amp;C&amp;P</oddFooter>
  </headerFooter>
  <rowBreaks count="3" manualBreakCount="3">
    <brk id="17" max="9" man="1"/>
    <brk id="50" max="9" man="1"/>
    <brk id="58" max="9" man="1"/>
  </rowBreaks>
</worksheet>
</file>

<file path=xl/worksheets/sheet9.xml><?xml version="1.0" encoding="utf-8"?>
<worksheet xmlns="http://schemas.openxmlformats.org/spreadsheetml/2006/main" xmlns:r="http://schemas.openxmlformats.org/officeDocument/2006/relationships">
  <dimension ref="A1:X474"/>
  <sheetViews>
    <sheetView showZeros="0" zoomScale="60" zoomScaleNormal="60" zoomScaleSheetLayoutView="65" zoomScalePageLayoutView="0" workbookViewId="0" topLeftCell="B1">
      <selection activeCell="X3" sqref="X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39" t="s">
        <v>900</v>
      </c>
      <c r="J1" s="1139"/>
      <c r="K1" s="1139"/>
    </row>
    <row r="2" spans="3:11" ht="52.5" customHeight="1">
      <c r="C2" s="93"/>
      <c r="D2" s="1135" t="s">
        <v>813</v>
      </c>
      <c r="E2" s="1135"/>
      <c r="F2" s="1135"/>
      <c r="G2" s="1135"/>
      <c r="H2" s="1135"/>
      <c r="I2" s="1135"/>
      <c r="J2" s="1135"/>
      <c r="K2" s="96"/>
    </row>
    <row r="3" spans="3:11" ht="25.5" customHeight="1">
      <c r="C3" s="1137">
        <v>2553900000</v>
      </c>
      <c r="D3" s="1138"/>
      <c r="E3" s="96"/>
      <c r="F3" s="96"/>
      <c r="G3" s="96"/>
      <c r="H3" s="96"/>
      <c r="I3" s="96"/>
      <c r="J3" s="96"/>
      <c r="K3" s="96"/>
    </row>
    <row r="4" spans="3:23" ht="28.5" customHeight="1">
      <c r="C4" s="1136" t="s">
        <v>329</v>
      </c>
      <c r="D4" s="1136"/>
      <c r="E4" s="1026"/>
      <c r="F4" s="1026"/>
      <c r="G4" s="1026"/>
      <c r="H4" s="1026"/>
      <c r="I4" s="1026"/>
      <c r="J4" s="1026"/>
      <c r="K4" s="99" t="s">
        <v>395</v>
      </c>
      <c r="W4" s="792"/>
    </row>
    <row r="5" spans="1:23" s="496" customFormat="1" ht="92.25" customHeight="1">
      <c r="A5" s="72"/>
      <c r="B5" s="1133" t="s">
        <v>549</v>
      </c>
      <c r="C5" s="1120" t="s">
        <v>540</v>
      </c>
      <c r="D5" s="1120" t="s">
        <v>550</v>
      </c>
      <c r="E5" s="1121" t="s">
        <v>539</v>
      </c>
      <c r="F5" s="1119" t="s">
        <v>541</v>
      </c>
      <c r="G5" s="1119" t="s">
        <v>538</v>
      </c>
      <c r="H5" s="1119" t="s">
        <v>542</v>
      </c>
      <c r="I5" s="1119" t="s">
        <v>102</v>
      </c>
      <c r="J5" s="1119" t="s">
        <v>103</v>
      </c>
      <c r="K5" s="1119"/>
      <c r="L5" s="793"/>
      <c r="M5" s="793"/>
      <c r="N5" s="793"/>
      <c r="O5" s="793"/>
      <c r="P5" s="793"/>
      <c r="Q5" s="793"/>
      <c r="R5" s="793"/>
      <c r="S5" s="793"/>
      <c r="T5" s="793"/>
      <c r="U5" s="793"/>
      <c r="V5" s="793"/>
      <c r="W5" s="793"/>
    </row>
    <row r="6" spans="1:23" s="496" customFormat="1" ht="62.25" customHeight="1">
      <c r="A6" s="72"/>
      <c r="B6" s="1133"/>
      <c r="C6" s="1120"/>
      <c r="D6" s="1120"/>
      <c r="E6" s="1121"/>
      <c r="F6" s="1119"/>
      <c r="G6" s="1119"/>
      <c r="H6" s="1119"/>
      <c r="I6" s="1119"/>
      <c r="J6" s="718" t="s">
        <v>543</v>
      </c>
      <c r="K6" s="814"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867</v>
      </c>
      <c r="F8" s="683"/>
      <c r="G8" s="683"/>
      <c r="H8" s="684">
        <f>I8+J8</f>
        <v>85626870.46000001</v>
      </c>
      <c r="I8" s="689">
        <f>I9</f>
        <v>49709520</v>
      </c>
      <c r="J8" s="689">
        <f>J9</f>
        <v>35917350.46</v>
      </c>
      <c r="K8" s="689">
        <f>K9</f>
        <v>35789233</v>
      </c>
      <c r="L8" s="795"/>
      <c r="M8" s="795"/>
      <c r="N8" s="795"/>
      <c r="O8" s="795"/>
      <c r="P8" s="795"/>
      <c r="Q8" s="795"/>
      <c r="R8" s="795"/>
      <c r="S8" s="795"/>
      <c r="T8" s="795"/>
      <c r="U8" s="795"/>
      <c r="V8" s="795"/>
      <c r="W8" s="795"/>
    </row>
    <row r="9" spans="2:23" s="688" customFormat="1" ht="47.25" customHeight="1">
      <c r="B9" s="634" t="s">
        <v>564</v>
      </c>
      <c r="C9" s="634"/>
      <c r="D9" s="634"/>
      <c r="E9" s="628" t="s">
        <v>877</v>
      </c>
      <c r="F9" s="683"/>
      <c r="G9" s="683"/>
      <c r="H9" s="684">
        <f>I9+J9</f>
        <v>85626870.46000001</v>
      </c>
      <c r="I9" s="689">
        <f>SUM(I10:I56)</f>
        <v>49709520</v>
      </c>
      <c r="J9" s="689">
        <f>SUM(J10:J56)</f>
        <v>35917350.46</v>
      </c>
      <c r="K9" s="689">
        <f>SUM(K10:K56)</f>
        <v>35789233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5"/>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50">
        <f t="shared" si="0"/>
        <v>0</v>
      </c>
      <c r="I14" s="850"/>
      <c r="J14" s="516"/>
      <c r="K14" s="815"/>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51"/>
      <c r="I16" s="851"/>
      <c r="J16" s="516"/>
      <c r="K16" s="815"/>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7970000</v>
      </c>
      <c r="I17" s="515">
        <v>7570000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2">
        <f t="shared" si="0"/>
        <v>0</v>
      </c>
      <c r="I18" s="852"/>
      <c r="J18" s="853"/>
      <c r="K18" s="854"/>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2">
        <f t="shared" si="0"/>
        <v>0</v>
      </c>
      <c r="I19" s="852"/>
      <c r="J19" s="853"/>
      <c r="K19" s="854"/>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2">
        <f t="shared" si="0"/>
        <v>0</v>
      </c>
      <c r="I20" s="852"/>
      <c r="J20" s="853"/>
      <c r="K20" s="854"/>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5"/>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5"/>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5"/>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5"/>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5"/>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5"/>
      <c r="K26" s="815"/>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6">
        <f t="shared" si="0"/>
        <v>0</v>
      </c>
      <c r="I27" s="857"/>
      <c r="J27" s="858"/>
      <c r="K27" s="857"/>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3698000</v>
      </c>
      <c r="I28" s="509">
        <v>3698000</v>
      </c>
      <c r="J28" s="859"/>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9"/>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5"/>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849</v>
      </c>
      <c r="G31" s="499" t="s">
        <v>766</v>
      </c>
      <c r="H31" s="515">
        <f t="shared" si="0"/>
        <v>25315446</v>
      </c>
      <c r="I31" s="515">
        <v>9710100</v>
      </c>
      <c r="J31" s="518">
        <v>15605346</v>
      </c>
      <c r="K31" s="509">
        <v>15605346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50">
        <f t="shared" si="0"/>
        <v>0</v>
      </c>
      <c r="I32" s="850"/>
      <c r="J32" s="850"/>
      <c r="K32" s="815"/>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1100000</v>
      </c>
      <c r="I34" s="515">
        <v>1100000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50">
        <f t="shared" si="0"/>
        <v>0</v>
      </c>
      <c r="I35" s="850"/>
      <c r="J35" s="850"/>
      <c r="K35" s="815"/>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50">
        <f t="shared" si="0"/>
        <v>0</v>
      </c>
      <c r="I36" s="850"/>
      <c r="J36" s="850"/>
      <c r="K36" s="815"/>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50">
        <f t="shared" si="0"/>
        <v>0</v>
      </c>
      <c r="I37" s="850"/>
      <c r="J37" s="850"/>
      <c r="K37" s="815"/>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60"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846</v>
      </c>
      <c r="C39" s="298" t="s">
        <v>847</v>
      </c>
      <c r="D39" s="421" t="s">
        <v>559</v>
      </c>
      <c r="E39" s="319" t="s">
        <v>848</v>
      </c>
      <c r="F39" s="860" t="s">
        <v>834</v>
      </c>
      <c r="G39" s="591" t="s">
        <v>828</v>
      </c>
      <c r="H39" s="515">
        <f t="shared" si="0"/>
        <v>300000</v>
      </c>
      <c r="I39" s="527">
        <v>300000</v>
      </c>
      <c r="J39" s="828"/>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8">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9"/>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5"/>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50">
        <f t="shared" si="0"/>
        <v>0</v>
      </c>
      <c r="I45" s="850"/>
      <c r="J45" s="516"/>
      <c r="K45" s="815"/>
      <c r="L45" s="796"/>
      <c r="M45" s="796"/>
      <c r="N45" s="796"/>
      <c r="O45" s="796"/>
      <c r="P45" s="796"/>
      <c r="Q45" s="796"/>
      <c r="R45" s="796"/>
      <c r="S45" s="796"/>
      <c r="T45" s="796"/>
      <c r="U45" s="796"/>
      <c r="V45" s="796"/>
      <c r="W45" s="796"/>
    </row>
    <row r="46" spans="2:23" s="497" customFormat="1" ht="86.25" customHeight="1">
      <c r="B46" s="472" t="s">
        <v>497</v>
      </c>
      <c r="C46" s="317" t="s">
        <v>498</v>
      </c>
      <c r="D46" s="317" t="s">
        <v>408</v>
      </c>
      <c r="E46" s="319" t="s">
        <v>55</v>
      </c>
      <c r="F46" s="499" t="s">
        <v>208</v>
      </c>
      <c r="G46" s="499" t="s">
        <v>209</v>
      </c>
      <c r="H46" s="515">
        <f t="shared" si="0"/>
        <v>30000</v>
      </c>
      <c r="I46" s="515">
        <v>30000</v>
      </c>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5"/>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2130000</v>
      </c>
      <c r="I48" s="515">
        <v>2130000</v>
      </c>
      <c r="J48" s="516"/>
      <c r="K48" s="815"/>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845</v>
      </c>
      <c r="G49" s="499" t="s">
        <v>844</v>
      </c>
      <c r="H49" s="515">
        <f t="shared" si="0"/>
        <v>150000</v>
      </c>
      <c r="I49" s="515">
        <v>150000</v>
      </c>
      <c r="J49" s="516"/>
      <c r="K49" s="815"/>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2732900</v>
      </c>
      <c r="I51" s="515">
        <v>2732900</v>
      </c>
      <c r="J51" s="516"/>
      <c r="K51" s="815"/>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c r="B53" s="415" t="s">
        <v>586</v>
      </c>
      <c r="C53" s="415" t="s">
        <v>229</v>
      </c>
      <c r="D53" s="415" t="s">
        <v>249</v>
      </c>
      <c r="E53" s="498" t="s">
        <v>230</v>
      </c>
      <c r="F53" s="499" t="s">
        <v>231</v>
      </c>
      <c r="G53" s="499" t="s">
        <v>218</v>
      </c>
      <c r="H53" s="515">
        <f t="shared" si="0"/>
        <v>20000</v>
      </c>
      <c r="I53" s="515">
        <v>20000</v>
      </c>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13630000</v>
      </c>
      <c r="I54" s="515">
        <v>2870000</v>
      </c>
      <c r="J54" s="527">
        <v>10760000</v>
      </c>
      <c r="K54" s="509">
        <v>10760000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882</v>
      </c>
      <c r="F57" s="770"/>
      <c r="G57" s="770"/>
      <c r="H57" s="771">
        <f>I57+J57</f>
        <v>9629840</v>
      </c>
      <c r="I57" s="692">
        <f>I58</f>
        <v>7712869</v>
      </c>
      <c r="J57" s="692">
        <f>J58</f>
        <v>1916971</v>
      </c>
      <c r="K57" s="816">
        <f>K58</f>
        <v>1916971</v>
      </c>
      <c r="L57" s="800"/>
      <c r="M57" s="800"/>
      <c r="N57" s="800"/>
      <c r="O57" s="800"/>
      <c r="P57" s="800"/>
      <c r="Q57" s="800"/>
      <c r="R57" s="800"/>
      <c r="S57" s="800"/>
      <c r="T57" s="800"/>
      <c r="U57" s="800"/>
      <c r="V57" s="800"/>
      <c r="W57" s="800"/>
    </row>
    <row r="58" spans="2:23" s="691" customFormat="1" ht="73.5" customHeight="1">
      <c r="B58" s="767" t="s">
        <v>524</v>
      </c>
      <c r="C58" s="768"/>
      <c r="D58" s="768"/>
      <c r="E58" s="621" t="s">
        <v>882</v>
      </c>
      <c r="F58" s="770"/>
      <c r="G58" s="770"/>
      <c r="H58" s="771">
        <f>I58+J58</f>
        <v>9629840</v>
      </c>
      <c r="I58" s="692">
        <f>SUM(I59:I82)</f>
        <v>7712869</v>
      </c>
      <c r="J58" s="692">
        <f>SUM(J60:J82)</f>
        <v>1916971</v>
      </c>
      <c r="K58" s="692">
        <f>SUM(K60:K82)</f>
        <v>1916971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16300</v>
      </c>
      <c r="I59" s="861">
        <v>16300</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743818</v>
      </c>
      <c r="I60" s="539">
        <v>696820</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2"/>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6"/>
      <c r="E62" s="532"/>
      <c r="F62" s="530"/>
      <c r="G62" s="388"/>
      <c r="H62" s="862"/>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6"/>
      <c r="E63" s="532"/>
      <c r="F63" s="530"/>
      <c r="G63" s="388"/>
      <c r="H63" s="862"/>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6" t="s">
        <v>512</v>
      </c>
      <c r="E64" s="532" t="s">
        <v>157</v>
      </c>
      <c r="F64" s="530" t="s">
        <v>670</v>
      </c>
      <c r="G64" s="530" t="s">
        <v>634</v>
      </c>
      <c r="H64" s="862">
        <f aca="true" t="shared" si="1" ref="H64:H82">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6" t="s">
        <v>512</v>
      </c>
      <c r="E65" s="532" t="s">
        <v>157</v>
      </c>
      <c r="F65" s="530" t="s">
        <v>363</v>
      </c>
      <c r="G65" s="388" t="s">
        <v>202</v>
      </c>
      <c r="H65" s="862">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7" t="s">
        <v>512</v>
      </c>
      <c r="E66" s="319" t="s">
        <v>757</v>
      </c>
      <c r="F66" s="506" t="s">
        <v>239</v>
      </c>
      <c r="G66" s="499" t="s">
        <v>741</v>
      </c>
      <c r="H66" s="537">
        <f aca="true" t="shared" si="2" ref="H66:H71">I66+J66</f>
        <v>6186977</v>
      </c>
      <c r="I66" s="513">
        <v>5080304</v>
      </c>
      <c r="J66" s="513">
        <v>1106673</v>
      </c>
      <c r="K66" s="513">
        <v>1106673</v>
      </c>
      <c r="L66" s="803"/>
      <c r="M66" s="803"/>
      <c r="N66" s="803"/>
      <c r="O66" s="803"/>
      <c r="P66" s="803"/>
      <c r="Q66" s="803"/>
      <c r="R66" s="803"/>
      <c r="S66" s="803"/>
      <c r="T66" s="803"/>
      <c r="U66" s="803"/>
      <c r="V66" s="803"/>
      <c r="W66" s="803"/>
    </row>
    <row r="67" spans="2:23" s="531" customFormat="1" ht="78.75" customHeight="1">
      <c r="B67" s="540" t="s">
        <v>138</v>
      </c>
      <c r="C67" s="317" t="s">
        <v>140</v>
      </c>
      <c r="D67" s="847" t="s">
        <v>513</v>
      </c>
      <c r="E67" s="319" t="s">
        <v>742</v>
      </c>
      <c r="F67" s="506" t="s">
        <v>239</v>
      </c>
      <c r="G67" s="499" t="s">
        <v>741</v>
      </c>
      <c r="H67" s="537">
        <f t="shared" si="2"/>
        <v>458408</v>
      </c>
      <c r="I67" s="513">
        <v>401610</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7" t="s">
        <v>513</v>
      </c>
      <c r="E68" s="319" t="s">
        <v>59</v>
      </c>
      <c r="F68" s="506" t="s">
        <v>239</v>
      </c>
      <c r="G68" s="499" t="s">
        <v>741</v>
      </c>
      <c r="H68" s="537">
        <f t="shared" si="2"/>
        <v>14480</v>
      </c>
      <c r="I68" s="513">
        <v>14480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7" t="s">
        <v>513</v>
      </c>
      <c r="E69" s="319" t="s">
        <v>743</v>
      </c>
      <c r="F69" s="506" t="s">
        <v>239</v>
      </c>
      <c r="G69" s="499" t="s">
        <v>741</v>
      </c>
      <c r="H69" s="537">
        <f t="shared" si="2"/>
        <v>145000</v>
      </c>
      <c r="I69" s="513">
        <v>145000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7"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7" t="s">
        <v>513</v>
      </c>
      <c r="E71" s="319" t="s">
        <v>744</v>
      </c>
      <c r="F71" s="506" t="s">
        <v>239</v>
      </c>
      <c r="G71" s="499" t="s">
        <v>741</v>
      </c>
      <c r="H71" s="537">
        <f t="shared" si="2"/>
        <v>41050</v>
      </c>
      <c r="I71" s="513">
        <v>41050</v>
      </c>
      <c r="J71" s="511"/>
      <c r="K71" s="511"/>
      <c r="L71" s="803"/>
      <c r="M71" s="803"/>
      <c r="N71" s="803"/>
      <c r="O71" s="803"/>
      <c r="P71" s="803"/>
      <c r="Q71" s="803"/>
      <c r="R71" s="803"/>
      <c r="S71" s="803"/>
      <c r="T71" s="803"/>
      <c r="U71" s="803"/>
      <c r="V71" s="803"/>
      <c r="W71" s="803"/>
    </row>
    <row r="72" spans="2:23" s="534" customFormat="1" ht="59.25" customHeight="1">
      <c r="B72" s="317" t="s">
        <v>235</v>
      </c>
      <c r="C72" s="317" t="s">
        <v>232</v>
      </c>
      <c r="D72" s="317" t="s">
        <v>514</v>
      </c>
      <c r="E72" s="377" t="s">
        <v>233</v>
      </c>
      <c r="F72" s="506" t="s">
        <v>599</v>
      </c>
      <c r="G72" s="499" t="s">
        <v>221</v>
      </c>
      <c r="H72" s="537">
        <f t="shared" si="1"/>
        <v>79900</v>
      </c>
      <c r="I72" s="513">
        <v>79900</v>
      </c>
      <c r="J72" s="513"/>
      <c r="K72" s="513"/>
      <c r="L72" s="804"/>
      <c r="M72" s="804"/>
      <c r="N72" s="804"/>
      <c r="O72" s="804"/>
      <c r="P72" s="804"/>
      <c r="Q72" s="804"/>
      <c r="R72" s="804"/>
      <c r="S72" s="804"/>
      <c r="T72" s="804"/>
      <c r="U72" s="804"/>
      <c r="V72" s="804"/>
      <c r="W72" s="804"/>
    </row>
    <row r="73" spans="2:23" s="531" customFormat="1" ht="100.5" customHeight="1" hidden="1">
      <c r="B73" s="535" t="s">
        <v>415</v>
      </c>
      <c r="C73" s="848" t="s">
        <v>11</v>
      </c>
      <c r="D73" s="848" t="s">
        <v>514</v>
      </c>
      <c r="E73" s="520" t="s">
        <v>79</v>
      </c>
      <c r="F73" s="530" t="s">
        <v>7</v>
      </c>
      <c r="G73" s="530" t="s">
        <v>608</v>
      </c>
      <c r="H73" s="862">
        <f t="shared" si="1"/>
        <v>0</v>
      </c>
      <c r="I73" s="511"/>
      <c r="J73" s="511"/>
      <c r="K73" s="511"/>
      <c r="L73" s="803"/>
      <c r="M73" s="803"/>
      <c r="N73" s="803"/>
      <c r="O73" s="803"/>
      <c r="P73" s="803"/>
      <c r="Q73" s="803"/>
      <c r="R73" s="803"/>
      <c r="S73" s="803"/>
      <c r="T73" s="803"/>
      <c r="U73" s="803"/>
      <c r="V73" s="803"/>
      <c r="W73" s="803"/>
    </row>
    <row r="74" spans="2:23" s="534" customFormat="1" ht="81" customHeight="1">
      <c r="B74" s="317" t="s">
        <v>235</v>
      </c>
      <c r="C74" s="317" t="s">
        <v>232</v>
      </c>
      <c r="D74" s="317" t="s">
        <v>514</v>
      </c>
      <c r="E74" s="377" t="s">
        <v>233</v>
      </c>
      <c r="F74" s="536" t="s">
        <v>668</v>
      </c>
      <c r="G74" s="536" t="s">
        <v>212</v>
      </c>
      <c r="H74" s="537">
        <f t="shared" si="1"/>
        <v>10000</v>
      </c>
      <c r="I74" s="513">
        <v>10000</v>
      </c>
      <c r="J74" s="513"/>
      <c r="K74" s="513"/>
      <c r="L74" s="804"/>
      <c r="M74" s="804"/>
      <c r="N74" s="804"/>
      <c r="O74" s="804"/>
      <c r="P74" s="804"/>
      <c r="Q74" s="804"/>
      <c r="R74" s="804"/>
      <c r="S74" s="804"/>
      <c r="T74" s="804"/>
      <c r="U74" s="804"/>
      <c r="V74" s="804"/>
      <c r="W74" s="804"/>
    </row>
    <row r="75" spans="2:23" s="531" customFormat="1" ht="79.5" customHeight="1" hidden="1">
      <c r="B75" s="599"/>
      <c r="C75" s="538"/>
      <c r="D75" s="538"/>
      <c r="E75" s="599"/>
      <c r="F75" s="599"/>
      <c r="G75" s="599"/>
      <c r="H75" s="862">
        <f t="shared" si="1"/>
        <v>0</v>
      </c>
      <c r="I75" s="511"/>
      <c r="J75" s="511"/>
      <c r="K75" s="511"/>
      <c r="L75" s="803"/>
      <c r="M75" s="803"/>
      <c r="N75" s="803"/>
      <c r="O75" s="803"/>
      <c r="P75" s="803"/>
      <c r="Q75" s="803"/>
      <c r="R75" s="803"/>
      <c r="S75" s="803"/>
      <c r="T75" s="803"/>
      <c r="U75" s="803"/>
      <c r="V75" s="803"/>
      <c r="W75" s="803"/>
    </row>
    <row r="76" spans="1:24" s="538" customFormat="1" ht="123" customHeight="1" hidden="1">
      <c r="A76" s="588"/>
      <c r="B76" s="472" t="s">
        <v>415</v>
      </c>
      <c r="C76" s="472" t="s">
        <v>11</v>
      </c>
      <c r="D76" s="472" t="s">
        <v>514</v>
      </c>
      <c r="E76" s="451" t="s">
        <v>79</v>
      </c>
      <c r="F76" s="506" t="s">
        <v>239</v>
      </c>
      <c r="G76" s="499" t="s">
        <v>741</v>
      </c>
      <c r="H76" s="537">
        <f t="shared" si="1"/>
        <v>0</v>
      </c>
      <c r="I76" s="513"/>
      <c r="J76" s="511"/>
      <c r="K76" s="511"/>
      <c r="L76" s="802"/>
      <c r="M76" s="802"/>
      <c r="N76" s="802"/>
      <c r="O76" s="802"/>
      <c r="P76" s="802"/>
      <c r="Q76" s="802"/>
      <c r="R76" s="802"/>
      <c r="S76" s="802"/>
      <c r="T76" s="802"/>
      <c r="U76" s="802"/>
      <c r="V76" s="802"/>
      <c r="W76" s="802"/>
      <c r="X76" s="791"/>
    </row>
    <row r="77" spans="2:23" s="534" customFormat="1" ht="72" customHeight="1">
      <c r="B77" s="317" t="s">
        <v>477</v>
      </c>
      <c r="C77" s="317" t="s">
        <v>14</v>
      </c>
      <c r="D77" s="317" t="s">
        <v>515</v>
      </c>
      <c r="E77" s="399" t="s">
        <v>81</v>
      </c>
      <c r="F77" s="506" t="s">
        <v>600</v>
      </c>
      <c r="G77" s="499" t="s">
        <v>222</v>
      </c>
      <c r="H77" s="537">
        <f t="shared" si="1"/>
        <v>355350</v>
      </c>
      <c r="I77" s="539">
        <v>355350</v>
      </c>
      <c r="J77" s="514"/>
      <c r="K77" s="513"/>
      <c r="L77" s="804"/>
      <c r="M77" s="804"/>
      <c r="N77" s="804"/>
      <c r="O77" s="804"/>
      <c r="P77" s="804"/>
      <c r="Q77" s="804"/>
      <c r="R77" s="804"/>
      <c r="S77" s="804"/>
      <c r="T77" s="804"/>
      <c r="U77" s="804"/>
      <c r="V77" s="804"/>
      <c r="W77" s="804"/>
    </row>
    <row r="78" spans="2:23" s="534" customFormat="1" ht="72" customHeight="1">
      <c r="B78" s="317" t="s">
        <v>236</v>
      </c>
      <c r="C78" s="317" t="s">
        <v>237</v>
      </c>
      <c r="D78" s="317" t="s">
        <v>515</v>
      </c>
      <c r="E78" s="399" t="s">
        <v>238</v>
      </c>
      <c r="F78" s="506" t="s">
        <v>600</v>
      </c>
      <c r="G78" s="499" t="s">
        <v>223</v>
      </c>
      <c r="H78" s="537">
        <f t="shared" si="1"/>
        <v>25000</v>
      </c>
      <c r="I78" s="539">
        <v>25000</v>
      </c>
      <c r="J78" s="514"/>
      <c r="K78" s="513"/>
      <c r="L78" s="804"/>
      <c r="M78" s="804"/>
      <c r="N78" s="804"/>
      <c r="O78" s="804"/>
      <c r="P78" s="804"/>
      <c r="Q78" s="804"/>
      <c r="R78" s="804"/>
      <c r="S78" s="804"/>
      <c r="T78" s="804"/>
      <c r="U78" s="804"/>
      <c r="V78" s="804"/>
      <c r="W78" s="804"/>
    </row>
    <row r="79" spans="2:23" s="531" customFormat="1" ht="105" customHeight="1" hidden="1">
      <c r="B79" s="540" t="s">
        <v>479</v>
      </c>
      <c r="C79" s="317" t="s">
        <v>713</v>
      </c>
      <c r="D79" s="317" t="s">
        <v>515</v>
      </c>
      <c r="E79" s="541" t="s">
        <v>85</v>
      </c>
      <c r="F79" s="542" t="s">
        <v>184</v>
      </c>
      <c r="G79" s="388" t="s">
        <v>202</v>
      </c>
      <c r="H79" s="862">
        <f t="shared" si="1"/>
        <v>0</v>
      </c>
      <c r="I79" s="863"/>
      <c r="J79" s="510"/>
      <c r="K79" s="511"/>
      <c r="L79" s="803"/>
      <c r="M79" s="803"/>
      <c r="N79" s="803"/>
      <c r="O79" s="803"/>
      <c r="P79" s="803"/>
      <c r="Q79" s="803"/>
      <c r="R79" s="803"/>
      <c r="S79" s="803"/>
      <c r="T79" s="803"/>
      <c r="U79" s="803"/>
      <c r="V79" s="803"/>
      <c r="W79" s="803"/>
    </row>
    <row r="80" spans="2:23" s="531" customFormat="1" ht="71.25" customHeight="1">
      <c r="B80" s="540" t="s">
        <v>479</v>
      </c>
      <c r="C80" s="317" t="s">
        <v>713</v>
      </c>
      <c r="D80" s="317" t="s">
        <v>515</v>
      </c>
      <c r="E80" s="416" t="s">
        <v>85</v>
      </c>
      <c r="F80" s="506" t="s">
        <v>239</v>
      </c>
      <c r="G80" s="499" t="s">
        <v>741</v>
      </c>
      <c r="H80" s="537">
        <f t="shared" si="1"/>
        <v>434107</v>
      </c>
      <c r="I80" s="539">
        <v>277605</v>
      </c>
      <c r="J80" s="539">
        <v>156502</v>
      </c>
      <c r="K80" s="539">
        <v>156502</v>
      </c>
      <c r="L80" s="803"/>
      <c r="M80" s="803"/>
      <c r="N80" s="803"/>
      <c r="O80" s="803"/>
      <c r="P80" s="803"/>
      <c r="Q80" s="803"/>
      <c r="R80" s="803"/>
      <c r="S80" s="803"/>
      <c r="T80" s="803"/>
      <c r="U80" s="803"/>
      <c r="V80" s="803"/>
      <c r="W80" s="803"/>
    </row>
    <row r="81" spans="2:23" s="531" customFormat="1" ht="73.5" customHeight="1">
      <c r="B81" s="415" t="s">
        <v>853</v>
      </c>
      <c r="C81" s="415" t="s">
        <v>854</v>
      </c>
      <c r="D81" s="415" t="s">
        <v>405</v>
      </c>
      <c r="E81" s="867" t="s">
        <v>855</v>
      </c>
      <c r="F81" s="506" t="s">
        <v>239</v>
      </c>
      <c r="G81" s="499" t="s">
        <v>741</v>
      </c>
      <c r="H81" s="537">
        <f t="shared" si="1"/>
        <v>550000</v>
      </c>
      <c r="I81" s="539"/>
      <c r="J81" s="539">
        <v>550000</v>
      </c>
      <c r="K81" s="539">
        <v>550000</v>
      </c>
      <c r="L81" s="803"/>
      <c r="M81" s="803"/>
      <c r="N81" s="803"/>
      <c r="O81" s="803"/>
      <c r="P81" s="803"/>
      <c r="Q81" s="803"/>
      <c r="R81" s="803"/>
      <c r="S81" s="803"/>
      <c r="T81" s="803"/>
      <c r="U81" s="803"/>
      <c r="V81" s="803"/>
      <c r="W81" s="803"/>
    </row>
    <row r="82" spans="2:23" s="607" customFormat="1" ht="110.25" customHeight="1">
      <c r="B82" s="528" t="s">
        <v>731</v>
      </c>
      <c r="C82" s="317" t="s">
        <v>248</v>
      </c>
      <c r="D82" s="317" t="s">
        <v>249</v>
      </c>
      <c r="E82" s="498" t="s">
        <v>250</v>
      </c>
      <c r="F82" s="499" t="s">
        <v>67</v>
      </c>
      <c r="G82" s="499" t="s">
        <v>739</v>
      </c>
      <c r="H82" s="537">
        <f t="shared" si="1"/>
        <v>500000</v>
      </c>
      <c r="I82" s="539">
        <v>500000</v>
      </c>
      <c r="J82" s="611"/>
      <c r="K82" s="817"/>
      <c r="L82" s="805"/>
      <c r="M82" s="805"/>
      <c r="N82" s="805"/>
      <c r="O82" s="805"/>
      <c r="P82" s="805"/>
      <c r="Q82" s="805"/>
      <c r="R82" s="805"/>
      <c r="S82" s="805"/>
      <c r="T82" s="805"/>
      <c r="U82" s="805"/>
      <c r="V82" s="805"/>
      <c r="W82" s="805"/>
    </row>
    <row r="83" spans="2:23" s="672" customFormat="1" ht="81" customHeight="1">
      <c r="B83" s="634" t="s">
        <v>418</v>
      </c>
      <c r="C83" s="634"/>
      <c r="D83" s="634"/>
      <c r="E83" s="629" t="s">
        <v>881</v>
      </c>
      <c r="F83" s="687"/>
      <c r="G83" s="687"/>
      <c r="H83" s="686">
        <f>I83+J83</f>
        <v>3562830</v>
      </c>
      <c r="I83" s="685">
        <f>I84</f>
        <v>3562830</v>
      </c>
      <c r="J83" s="685">
        <f>J84</f>
        <v>0</v>
      </c>
      <c r="K83" s="685">
        <f>K84</f>
        <v>0</v>
      </c>
      <c r="L83" s="806"/>
      <c r="M83" s="806"/>
      <c r="N83" s="806"/>
      <c r="O83" s="806"/>
      <c r="P83" s="806"/>
      <c r="Q83" s="806"/>
      <c r="R83" s="806"/>
      <c r="S83" s="806"/>
      <c r="T83" s="806"/>
      <c r="U83" s="806"/>
      <c r="V83" s="806"/>
      <c r="W83" s="806"/>
    </row>
    <row r="84" spans="2:23" s="672" customFormat="1" ht="76.5" customHeight="1">
      <c r="B84" s="634" t="s">
        <v>419</v>
      </c>
      <c r="C84" s="631"/>
      <c r="D84" s="631"/>
      <c r="E84" s="629" t="s">
        <v>881</v>
      </c>
      <c r="F84" s="687"/>
      <c r="G84" s="687"/>
      <c r="H84" s="686">
        <f>I84+J84</f>
        <v>3562830</v>
      </c>
      <c r="I84" s="685">
        <f>SUM(I85:I103)</f>
        <v>3562830</v>
      </c>
      <c r="J84" s="685">
        <f>SUM(J85:J103)</f>
        <v>0</v>
      </c>
      <c r="K84" s="685">
        <f>SUM(K85:K103)</f>
        <v>0</v>
      </c>
      <c r="L84" s="806"/>
      <c r="M84" s="806"/>
      <c r="N84" s="806"/>
      <c r="O84" s="806"/>
      <c r="P84" s="806"/>
      <c r="Q84" s="806"/>
      <c r="R84" s="806"/>
      <c r="S84" s="806"/>
      <c r="T84" s="806"/>
      <c r="U84" s="806"/>
      <c r="V84" s="806"/>
      <c r="W84" s="806"/>
    </row>
    <row r="85" spans="2:23" s="610" customFormat="1" ht="80.25" customHeight="1">
      <c r="B85" s="415" t="s">
        <v>420</v>
      </c>
      <c r="C85" s="415" t="s">
        <v>526</v>
      </c>
      <c r="D85" s="415" t="s">
        <v>401</v>
      </c>
      <c r="E85" s="498" t="s">
        <v>171</v>
      </c>
      <c r="F85" s="508" t="s">
        <v>597</v>
      </c>
      <c r="G85" s="499" t="s">
        <v>745</v>
      </c>
      <c r="H85" s="515">
        <f>I85+J85</f>
        <v>10000</v>
      </c>
      <c r="I85" s="509">
        <v>10000</v>
      </c>
      <c r="J85" s="608"/>
      <c r="K85" s="817"/>
      <c r="L85" s="807"/>
      <c r="M85" s="807"/>
      <c r="N85" s="807"/>
      <c r="O85" s="807"/>
      <c r="P85" s="807"/>
      <c r="Q85" s="807"/>
      <c r="R85" s="807"/>
      <c r="S85" s="807"/>
      <c r="T85" s="807"/>
      <c r="U85" s="807"/>
      <c r="V85" s="807"/>
      <c r="W85" s="807"/>
    </row>
    <row r="86" spans="2:23" s="497" customFormat="1" ht="99.75" customHeight="1" hidden="1">
      <c r="B86" s="543"/>
      <c r="C86" s="415"/>
      <c r="D86" s="415"/>
      <c r="E86" s="544"/>
      <c r="F86" s="388"/>
      <c r="G86" s="388"/>
      <c r="H86" s="600"/>
      <c r="I86" s="545"/>
      <c r="J86" s="546"/>
      <c r="K86" s="818"/>
      <c r="L86" s="522"/>
      <c r="M86" s="522"/>
      <c r="N86" s="522"/>
      <c r="O86" s="522"/>
      <c r="P86" s="522"/>
      <c r="Q86" s="522"/>
      <c r="R86" s="522"/>
      <c r="S86" s="522"/>
      <c r="T86" s="522"/>
      <c r="U86" s="522"/>
      <c r="V86" s="522"/>
      <c r="W86" s="522"/>
    </row>
    <row r="87" spans="2:23" s="497" customFormat="1" ht="75" customHeight="1">
      <c r="B87" s="472" t="s">
        <v>438</v>
      </c>
      <c r="C87" s="317" t="s">
        <v>439</v>
      </c>
      <c r="D87" s="317" t="s">
        <v>516</v>
      </c>
      <c r="E87" s="319" t="s">
        <v>440</v>
      </c>
      <c r="F87" s="508" t="s">
        <v>597</v>
      </c>
      <c r="G87" s="499" t="s">
        <v>775</v>
      </c>
      <c r="H87" s="515">
        <f aca="true" t="shared" si="3" ref="H87:H103">I87+J87</f>
        <v>12000</v>
      </c>
      <c r="I87" s="509">
        <v>12000</v>
      </c>
      <c r="J87" s="547"/>
      <c r="K87" s="513"/>
      <c r="L87" s="522"/>
      <c r="M87" s="522"/>
      <c r="N87" s="522"/>
      <c r="O87" s="522"/>
      <c r="P87" s="522"/>
      <c r="Q87" s="522"/>
      <c r="R87" s="522"/>
      <c r="S87" s="522"/>
      <c r="T87" s="522"/>
      <c r="U87" s="522"/>
      <c r="V87" s="522"/>
      <c r="W87" s="522"/>
    </row>
    <row r="88" spans="2:23" s="497" customFormat="1" ht="68.25" customHeight="1">
      <c r="B88" s="548" t="s">
        <v>441</v>
      </c>
      <c r="C88" s="548" t="s">
        <v>442</v>
      </c>
      <c r="D88" s="548" t="s">
        <v>517</v>
      </c>
      <c r="E88" s="549" t="s">
        <v>251</v>
      </c>
      <c r="F88" s="508" t="s">
        <v>597</v>
      </c>
      <c r="G88" s="499" t="s">
        <v>746</v>
      </c>
      <c r="H88" s="515">
        <f t="shared" si="3"/>
        <v>140000</v>
      </c>
      <c r="I88" s="550">
        <v>140000</v>
      </c>
      <c r="J88" s="550"/>
      <c r="K88" s="513"/>
      <c r="L88" s="522"/>
      <c r="M88" s="522"/>
      <c r="N88" s="522"/>
      <c r="O88" s="522"/>
      <c r="P88" s="522"/>
      <c r="Q88" s="522"/>
      <c r="R88" s="522"/>
      <c r="S88" s="522"/>
      <c r="T88" s="522"/>
      <c r="U88" s="522"/>
      <c r="V88" s="522"/>
      <c r="W88" s="522"/>
    </row>
    <row r="89" spans="2:23" s="497" customFormat="1" ht="99.75" customHeight="1" hidden="1">
      <c r="B89" s="551" t="s">
        <v>441</v>
      </c>
      <c r="C89" s="317" t="s">
        <v>442</v>
      </c>
      <c r="D89" s="317" t="s">
        <v>517</v>
      </c>
      <c r="E89" s="601" t="s">
        <v>434</v>
      </c>
      <c r="F89" s="602"/>
      <c r="G89" s="388" t="s">
        <v>202</v>
      </c>
      <c r="H89" s="600">
        <f t="shared" si="3"/>
        <v>0</v>
      </c>
      <c r="I89" s="603"/>
      <c r="J89" s="603"/>
      <c r="K89" s="818"/>
      <c r="L89" s="522"/>
      <c r="M89" s="522"/>
      <c r="N89" s="522"/>
      <c r="O89" s="522"/>
      <c r="P89" s="522"/>
      <c r="Q89" s="522"/>
      <c r="R89" s="522"/>
      <c r="S89" s="522"/>
      <c r="T89" s="522"/>
      <c r="U89" s="522"/>
      <c r="V89" s="522"/>
      <c r="W89" s="522"/>
    </row>
    <row r="90" spans="2:23" s="497" customFormat="1" ht="69.75" customHeight="1">
      <c r="B90" s="548" t="s">
        <v>443</v>
      </c>
      <c r="C90" s="548" t="s">
        <v>444</v>
      </c>
      <c r="D90" s="548" t="s">
        <v>517</v>
      </c>
      <c r="E90" s="549" t="s">
        <v>435</v>
      </c>
      <c r="F90" s="508" t="s">
        <v>597</v>
      </c>
      <c r="G90" s="499" t="s">
        <v>746</v>
      </c>
      <c r="H90" s="515">
        <f t="shared" si="3"/>
        <v>14000</v>
      </c>
      <c r="I90" s="550">
        <v>14000</v>
      </c>
      <c r="J90" s="550"/>
      <c r="K90" s="513"/>
      <c r="L90" s="522"/>
      <c r="M90" s="522"/>
      <c r="N90" s="522"/>
      <c r="O90" s="522"/>
      <c r="P90" s="522"/>
      <c r="Q90" s="522"/>
      <c r="R90" s="522"/>
      <c r="S90" s="522"/>
      <c r="T90" s="522"/>
      <c r="U90" s="522"/>
      <c r="V90" s="522"/>
      <c r="W90" s="522"/>
    </row>
    <row r="91" spans="2:23" s="497" customFormat="1" ht="75" customHeight="1">
      <c r="B91" s="472" t="s">
        <v>458</v>
      </c>
      <c r="C91" s="317" t="s">
        <v>30</v>
      </c>
      <c r="D91" s="317" t="s">
        <v>517</v>
      </c>
      <c r="E91" s="552" t="s">
        <v>100</v>
      </c>
      <c r="F91" s="508" t="s">
        <v>597</v>
      </c>
      <c r="G91" s="499" t="s">
        <v>746</v>
      </c>
      <c r="H91" s="515">
        <f t="shared" si="3"/>
        <v>121200</v>
      </c>
      <c r="I91" s="509">
        <v>121200</v>
      </c>
      <c r="J91" s="547"/>
      <c r="K91" s="513"/>
      <c r="L91" s="522"/>
      <c r="M91" s="522"/>
      <c r="N91" s="522"/>
      <c r="O91" s="522"/>
      <c r="P91" s="522"/>
      <c r="Q91" s="522"/>
      <c r="R91" s="522"/>
      <c r="S91" s="522"/>
      <c r="T91" s="522"/>
      <c r="U91" s="522"/>
      <c r="V91" s="522"/>
      <c r="W91" s="522"/>
    </row>
    <row r="92" spans="2:23" s="497" customFormat="1" ht="72.75" customHeight="1">
      <c r="B92" s="472" t="s">
        <v>460</v>
      </c>
      <c r="C92" s="317" t="s">
        <v>32</v>
      </c>
      <c r="D92" s="317" t="s">
        <v>516</v>
      </c>
      <c r="E92" s="552" t="s">
        <v>259</v>
      </c>
      <c r="F92" s="508" t="s">
        <v>597</v>
      </c>
      <c r="G92" s="499" t="s">
        <v>746</v>
      </c>
      <c r="H92" s="515">
        <f t="shared" si="3"/>
        <v>250000</v>
      </c>
      <c r="I92" s="509">
        <v>250000</v>
      </c>
      <c r="J92" s="547"/>
      <c r="K92" s="513"/>
      <c r="L92" s="522"/>
      <c r="M92" s="522"/>
      <c r="N92" s="522"/>
      <c r="O92" s="522"/>
      <c r="P92" s="522"/>
      <c r="Q92" s="522"/>
      <c r="R92" s="522"/>
      <c r="S92" s="522"/>
      <c r="T92" s="522"/>
      <c r="U92" s="522"/>
      <c r="V92" s="522"/>
      <c r="W92" s="522"/>
    </row>
    <row r="93" spans="2:23" s="497" customFormat="1" ht="71.25" customHeight="1">
      <c r="B93" s="415" t="s">
        <v>631</v>
      </c>
      <c r="C93" s="415" t="s">
        <v>632</v>
      </c>
      <c r="D93" s="415" t="s">
        <v>514</v>
      </c>
      <c r="E93" s="604" t="s">
        <v>633</v>
      </c>
      <c r="F93" s="508" t="s">
        <v>597</v>
      </c>
      <c r="G93" s="499" t="s">
        <v>746</v>
      </c>
      <c r="H93" s="515">
        <f t="shared" si="3"/>
        <v>3000</v>
      </c>
      <c r="I93" s="509">
        <v>3000</v>
      </c>
      <c r="J93" s="547"/>
      <c r="K93" s="513"/>
      <c r="L93" s="522"/>
      <c r="M93" s="522"/>
      <c r="N93" s="522"/>
      <c r="O93" s="522"/>
      <c r="P93" s="522"/>
      <c r="Q93" s="522"/>
      <c r="R93" s="522"/>
      <c r="S93" s="522"/>
      <c r="T93" s="522"/>
      <c r="U93" s="522"/>
      <c r="V93" s="522"/>
      <c r="W93" s="522"/>
    </row>
    <row r="94" spans="2:23" s="497" customFormat="1" ht="138.75" customHeight="1" hidden="1">
      <c r="B94" s="551" t="s">
        <v>661</v>
      </c>
      <c r="C94" s="317" t="s">
        <v>645</v>
      </c>
      <c r="D94" s="317" t="s">
        <v>646</v>
      </c>
      <c r="E94" s="553" t="s">
        <v>647</v>
      </c>
      <c r="F94" s="388" t="s">
        <v>662</v>
      </c>
      <c r="G94" s="388" t="s">
        <v>627</v>
      </c>
      <c r="H94" s="600">
        <f t="shared" si="3"/>
        <v>0</v>
      </c>
      <c r="I94" s="545"/>
      <c r="J94" s="546"/>
      <c r="K94" s="818"/>
      <c r="L94" s="522"/>
      <c r="M94" s="522"/>
      <c r="N94" s="522"/>
      <c r="O94" s="522"/>
      <c r="P94" s="522"/>
      <c r="Q94" s="522"/>
      <c r="R94" s="522"/>
      <c r="S94" s="522"/>
      <c r="T94" s="522"/>
      <c r="U94" s="522"/>
      <c r="V94" s="522"/>
      <c r="W94" s="522"/>
    </row>
    <row r="95" spans="2:23" s="497" customFormat="1" ht="155.25" customHeight="1">
      <c r="B95" s="472" t="s">
        <v>466</v>
      </c>
      <c r="C95" s="317" t="s">
        <v>12</v>
      </c>
      <c r="D95" s="507">
        <v>1010</v>
      </c>
      <c r="E95" s="319" t="s">
        <v>465</v>
      </c>
      <c r="F95" s="508" t="s">
        <v>597</v>
      </c>
      <c r="G95" s="499" t="s">
        <v>746</v>
      </c>
      <c r="H95" s="515">
        <f t="shared" si="3"/>
        <v>1030000</v>
      </c>
      <c r="I95" s="509">
        <v>1030000</v>
      </c>
      <c r="J95" s="547"/>
      <c r="K95" s="513"/>
      <c r="L95" s="522"/>
      <c r="M95" s="522"/>
      <c r="N95" s="522"/>
      <c r="O95" s="522"/>
      <c r="P95" s="522"/>
      <c r="Q95" s="522"/>
      <c r="R95" s="522"/>
      <c r="S95" s="522"/>
      <c r="T95" s="522"/>
      <c r="U95" s="522"/>
      <c r="V95" s="522"/>
      <c r="W95" s="522"/>
    </row>
    <row r="96" spans="2:23" s="497" customFormat="1" ht="92.25" customHeight="1">
      <c r="B96" s="472" t="s">
        <v>272</v>
      </c>
      <c r="C96" s="317" t="s">
        <v>416</v>
      </c>
      <c r="D96" s="507">
        <v>1070</v>
      </c>
      <c r="E96" s="319" t="s">
        <v>821</v>
      </c>
      <c r="F96" s="508" t="s">
        <v>597</v>
      </c>
      <c r="G96" s="499" t="s">
        <v>746</v>
      </c>
      <c r="H96" s="515">
        <f t="shared" si="3"/>
        <v>1000000</v>
      </c>
      <c r="I96" s="509">
        <v>1000000</v>
      </c>
      <c r="J96" s="547"/>
      <c r="K96" s="513"/>
      <c r="L96" s="522"/>
      <c r="M96" s="522"/>
      <c r="N96" s="522"/>
      <c r="O96" s="522"/>
      <c r="P96" s="522"/>
      <c r="Q96" s="522"/>
      <c r="R96" s="522"/>
      <c r="S96" s="522"/>
      <c r="T96" s="522"/>
      <c r="U96" s="522"/>
      <c r="V96" s="522"/>
      <c r="W96" s="522"/>
    </row>
    <row r="97" spans="2:23" s="497" customFormat="1" ht="65.25" customHeight="1">
      <c r="B97" s="415" t="s">
        <v>468</v>
      </c>
      <c r="C97" s="415" t="s">
        <v>462</v>
      </c>
      <c r="D97" s="415" t="s">
        <v>47</v>
      </c>
      <c r="E97" s="498" t="s">
        <v>464</v>
      </c>
      <c r="F97" s="508" t="s">
        <v>597</v>
      </c>
      <c r="G97" s="499" t="s">
        <v>746</v>
      </c>
      <c r="H97" s="515">
        <f t="shared" si="3"/>
        <v>982630</v>
      </c>
      <c r="I97" s="605">
        <v>982630</v>
      </c>
      <c r="J97" s="509"/>
      <c r="K97" s="513"/>
      <c r="L97" s="522"/>
      <c r="M97" s="522"/>
      <c r="N97" s="522"/>
      <c r="O97" s="522"/>
      <c r="P97" s="522"/>
      <c r="Q97" s="522"/>
      <c r="R97" s="522"/>
      <c r="S97" s="522"/>
      <c r="T97" s="522"/>
      <c r="U97" s="522"/>
      <c r="V97" s="522"/>
      <c r="W97" s="522"/>
    </row>
    <row r="98" spans="2:23" s="106" customFormat="1" ht="125.25" customHeight="1" hidden="1">
      <c r="B98" s="69" t="s">
        <v>468</v>
      </c>
      <c r="C98" s="286" t="s">
        <v>462</v>
      </c>
      <c r="D98" s="286" t="s">
        <v>47</v>
      </c>
      <c r="E98" s="121" t="s">
        <v>464</v>
      </c>
      <c r="F98" s="209" t="s">
        <v>186</v>
      </c>
      <c r="G98" s="136" t="s">
        <v>182</v>
      </c>
      <c r="H98" s="606">
        <f t="shared" si="3"/>
        <v>0</v>
      </c>
      <c r="I98" s="123"/>
      <c r="J98" s="103"/>
      <c r="K98" s="819"/>
      <c r="L98" s="172"/>
      <c r="M98" s="172"/>
      <c r="N98" s="172"/>
      <c r="O98" s="172"/>
      <c r="P98" s="172"/>
      <c r="Q98" s="172"/>
      <c r="R98" s="172"/>
      <c r="S98" s="172"/>
      <c r="T98" s="172"/>
      <c r="U98" s="172"/>
      <c r="V98" s="172"/>
      <c r="W98" s="172"/>
    </row>
    <row r="99" spans="1:11" ht="147" customHeight="1" hidden="1">
      <c r="A99" s="95"/>
      <c r="B99" s="69" t="s">
        <v>468</v>
      </c>
      <c r="C99" s="286" t="s">
        <v>462</v>
      </c>
      <c r="D99" s="286" t="s">
        <v>47</v>
      </c>
      <c r="E99" s="121" t="s">
        <v>464</v>
      </c>
      <c r="F99" s="209" t="s">
        <v>186</v>
      </c>
      <c r="G99" s="136" t="s">
        <v>182</v>
      </c>
      <c r="H99" s="606">
        <f t="shared" si="3"/>
        <v>0</v>
      </c>
      <c r="I99" s="107"/>
      <c r="J99" s="107"/>
      <c r="K99" s="819"/>
    </row>
    <row r="100" spans="1:11" ht="75" customHeight="1" hidden="1">
      <c r="A100" s="95"/>
      <c r="B100" s="69" t="s">
        <v>468</v>
      </c>
      <c r="C100" s="286" t="s">
        <v>462</v>
      </c>
      <c r="D100" s="286" t="s">
        <v>47</v>
      </c>
      <c r="E100" s="121" t="s">
        <v>464</v>
      </c>
      <c r="F100" s="209" t="s">
        <v>186</v>
      </c>
      <c r="G100" s="136" t="s">
        <v>182</v>
      </c>
      <c r="H100" s="606">
        <f t="shared" si="3"/>
        <v>0</v>
      </c>
      <c r="I100" s="107"/>
      <c r="J100" s="107"/>
      <c r="K100" s="819"/>
    </row>
    <row r="101" spans="1:11" ht="75" customHeight="1" hidden="1">
      <c r="A101" s="95"/>
      <c r="B101" s="69" t="s">
        <v>468</v>
      </c>
      <c r="C101" s="286" t="s">
        <v>462</v>
      </c>
      <c r="D101" s="286" t="s">
        <v>47</v>
      </c>
      <c r="E101" s="121" t="s">
        <v>464</v>
      </c>
      <c r="F101" s="209" t="s">
        <v>186</v>
      </c>
      <c r="G101" s="136" t="s">
        <v>182</v>
      </c>
      <c r="H101" s="606">
        <f t="shared" si="3"/>
        <v>0</v>
      </c>
      <c r="I101" s="107"/>
      <c r="J101" s="107"/>
      <c r="K101" s="819"/>
    </row>
    <row r="102" spans="1:11" ht="75" customHeight="1" hidden="1">
      <c r="A102" s="95"/>
      <c r="B102" s="97"/>
      <c r="C102" s="849"/>
      <c r="D102" s="849"/>
      <c r="E102" s="97"/>
      <c r="F102" s="97"/>
      <c r="G102" s="97"/>
      <c r="H102" s="606">
        <f t="shared" si="3"/>
        <v>0</v>
      </c>
      <c r="I102" s="107"/>
      <c r="J102" s="107"/>
      <c r="K102" s="819"/>
    </row>
    <row r="103" spans="1:11" ht="87" customHeight="1" hidden="1" thickBot="1">
      <c r="A103" s="95"/>
      <c r="B103" s="69" t="s">
        <v>468</v>
      </c>
      <c r="C103" s="286" t="s">
        <v>462</v>
      </c>
      <c r="D103" s="286" t="s">
        <v>47</v>
      </c>
      <c r="E103" s="121" t="s">
        <v>464</v>
      </c>
      <c r="F103" s="209" t="s">
        <v>186</v>
      </c>
      <c r="G103" s="136" t="s">
        <v>182</v>
      </c>
      <c r="H103" s="606">
        <f t="shared" si="3"/>
        <v>0</v>
      </c>
      <c r="I103" s="107"/>
      <c r="J103" s="107"/>
      <c r="K103" s="819"/>
    </row>
    <row r="104" spans="2:23" s="672" customFormat="1" ht="74.25" customHeight="1">
      <c r="B104" s="634" t="s">
        <v>57</v>
      </c>
      <c r="C104" s="634"/>
      <c r="D104" s="634"/>
      <c r="E104" s="629" t="s">
        <v>878</v>
      </c>
      <c r="F104" s="683"/>
      <c r="G104" s="683"/>
      <c r="H104" s="686">
        <f>I104+J104</f>
        <v>1867999</v>
      </c>
      <c r="I104" s="685">
        <f>I105</f>
        <v>1787999</v>
      </c>
      <c r="J104" s="685">
        <f>J105</f>
        <v>80000</v>
      </c>
      <c r="K104" s="685">
        <f>K105</f>
        <v>80000</v>
      </c>
      <c r="L104" s="806"/>
      <c r="M104" s="806"/>
      <c r="N104" s="806"/>
      <c r="O104" s="806"/>
      <c r="P104" s="806"/>
      <c r="Q104" s="806"/>
      <c r="R104" s="806"/>
      <c r="S104" s="806"/>
      <c r="T104" s="806"/>
      <c r="U104" s="806"/>
      <c r="V104" s="806"/>
      <c r="W104" s="806"/>
    </row>
    <row r="105" spans="2:23" s="672" customFormat="1" ht="73.5" customHeight="1">
      <c r="B105" s="634" t="s">
        <v>58</v>
      </c>
      <c r="C105" s="634"/>
      <c r="D105" s="634"/>
      <c r="E105" s="628" t="s">
        <v>879</v>
      </c>
      <c r="F105" s="683"/>
      <c r="G105" s="683"/>
      <c r="H105" s="686">
        <f>I105+J105</f>
        <v>1867999</v>
      </c>
      <c r="I105" s="685">
        <f>I106+I110+I111+I112+I113+I114+I115+I108+I109</f>
        <v>1787999</v>
      </c>
      <c r="J105" s="685">
        <f>J106+J110+J111+J112+J113+J114+J115+J108+J109</f>
        <v>80000</v>
      </c>
      <c r="K105" s="685">
        <f>K106+K110+K111+K112+K113+K114+K115+K108+K109</f>
        <v>80000</v>
      </c>
      <c r="L105" s="806"/>
      <c r="M105" s="806"/>
      <c r="N105" s="806"/>
      <c r="O105" s="806"/>
      <c r="P105" s="806"/>
      <c r="Q105" s="806"/>
      <c r="R105" s="806"/>
      <c r="S105" s="806"/>
      <c r="T105" s="806"/>
      <c r="U105" s="806"/>
      <c r="V105" s="806"/>
      <c r="W105" s="806"/>
    </row>
    <row r="106" spans="2:23" s="534" customFormat="1" ht="66.75" customHeight="1">
      <c r="B106" s="690" t="s">
        <v>162</v>
      </c>
      <c r="C106" s="415" t="s">
        <v>472</v>
      </c>
      <c r="D106" s="317" t="s">
        <v>101</v>
      </c>
      <c r="E106" s="614" t="s">
        <v>474</v>
      </c>
      <c r="F106" s="499" t="s">
        <v>774</v>
      </c>
      <c r="G106" s="499" t="s">
        <v>832</v>
      </c>
      <c r="H106" s="557">
        <f aca="true" t="shared" si="4" ref="H106:H138">I106+J106</f>
        <v>20000</v>
      </c>
      <c r="I106" s="509">
        <v>20000</v>
      </c>
      <c r="J106" s="547"/>
      <c r="K106" s="685"/>
      <c r="L106" s="804"/>
      <c r="M106" s="804"/>
      <c r="N106" s="804"/>
      <c r="O106" s="804"/>
      <c r="P106" s="804"/>
      <c r="Q106" s="804"/>
      <c r="R106" s="804"/>
      <c r="S106" s="804"/>
      <c r="T106" s="804"/>
      <c r="U106" s="804"/>
      <c r="V106" s="804"/>
      <c r="W106" s="804"/>
    </row>
    <row r="107" spans="2:23" s="531" customFormat="1" ht="72.75" customHeight="1" hidden="1">
      <c r="B107" s="554"/>
      <c r="C107" s="502"/>
      <c r="D107" s="502"/>
      <c r="E107" s="555"/>
      <c r="F107" s="530"/>
      <c r="G107" s="427"/>
      <c r="H107" s="864"/>
      <c r="I107" s="865"/>
      <c r="J107" s="865"/>
      <c r="K107" s="865"/>
      <c r="L107" s="803"/>
      <c r="M107" s="803"/>
      <c r="N107" s="803"/>
      <c r="O107" s="803"/>
      <c r="P107" s="803"/>
      <c r="Q107" s="803"/>
      <c r="R107" s="803"/>
      <c r="S107" s="803"/>
      <c r="T107" s="803"/>
      <c r="U107" s="803"/>
      <c r="V107" s="803"/>
      <c r="W107" s="803"/>
    </row>
    <row r="108" spans="2:23" s="531" customFormat="1" ht="72.75" customHeight="1">
      <c r="B108" s="613">
        <v>1014030</v>
      </c>
      <c r="C108" s="317" t="s">
        <v>35</v>
      </c>
      <c r="D108" s="317" t="s">
        <v>520</v>
      </c>
      <c r="E108" s="379" t="s">
        <v>469</v>
      </c>
      <c r="F108" s="499" t="s">
        <v>774</v>
      </c>
      <c r="G108" s="499" t="s">
        <v>832</v>
      </c>
      <c r="H108" s="557">
        <f t="shared" si="4"/>
        <v>30000</v>
      </c>
      <c r="I108" s="509">
        <v>30000</v>
      </c>
      <c r="J108" s="865"/>
      <c r="K108" s="865"/>
      <c r="L108" s="803"/>
      <c r="M108" s="803"/>
      <c r="N108" s="803"/>
      <c r="O108" s="803"/>
      <c r="P108" s="803"/>
      <c r="Q108" s="803"/>
      <c r="R108" s="803"/>
      <c r="S108" s="803"/>
      <c r="T108" s="803"/>
      <c r="U108" s="803"/>
      <c r="V108" s="803"/>
      <c r="W108" s="803"/>
    </row>
    <row r="109" spans="2:23" s="531" customFormat="1" ht="72.75" customHeight="1">
      <c r="B109" s="556" t="s">
        <v>747</v>
      </c>
      <c r="C109" s="317" t="s">
        <v>684</v>
      </c>
      <c r="D109" s="317" t="s">
        <v>685</v>
      </c>
      <c r="E109" s="379" t="s">
        <v>686</v>
      </c>
      <c r="F109" s="499" t="s">
        <v>774</v>
      </c>
      <c r="G109" s="499" t="s">
        <v>832</v>
      </c>
      <c r="H109" s="557">
        <f t="shared" si="4"/>
        <v>200000</v>
      </c>
      <c r="I109" s="509">
        <v>200000</v>
      </c>
      <c r="J109" s="865"/>
      <c r="K109" s="865"/>
      <c r="L109" s="803"/>
      <c r="M109" s="803"/>
      <c r="N109" s="803"/>
      <c r="O109" s="803"/>
      <c r="P109" s="803"/>
      <c r="Q109" s="803"/>
      <c r="R109" s="803"/>
      <c r="S109" s="803"/>
      <c r="T109" s="803"/>
      <c r="U109" s="803"/>
      <c r="V109" s="803"/>
      <c r="W109" s="803"/>
    </row>
    <row r="110" spans="2:23" s="531" customFormat="1" ht="72.75" customHeight="1">
      <c r="B110" s="613">
        <v>1014081</v>
      </c>
      <c r="C110" s="415" t="s">
        <v>472</v>
      </c>
      <c r="D110" s="317" t="s">
        <v>101</v>
      </c>
      <c r="E110" s="614" t="s">
        <v>474</v>
      </c>
      <c r="F110" s="536" t="s">
        <v>601</v>
      </c>
      <c r="G110" s="499" t="s">
        <v>770</v>
      </c>
      <c r="H110" s="557">
        <f t="shared" si="4"/>
        <v>15610</v>
      </c>
      <c r="I110" s="509">
        <v>15610</v>
      </c>
      <c r="J110" s="509"/>
      <c r="K110" s="509"/>
      <c r="L110" s="803"/>
      <c r="M110" s="803"/>
      <c r="N110" s="803"/>
      <c r="O110" s="803"/>
      <c r="P110" s="803"/>
      <c r="Q110" s="803"/>
      <c r="R110" s="803"/>
      <c r="S110" s="803"/>
      <c r="T110" s="803"/>
      <c r="U110" s="803"/>
      <c r="V110" s="803"/>
      <c r="W110" s="803"/>
    </row>
    <row r="111" spans="2:23" s="531" customFormat="1" ht="72.75" customHeight="1">
      <c r="B111" s="613">
        <v>1011080</v>
      </c>
      <c r="C111" s="317" t="s">
        <v>136</v>
      </c>
      <c r="D111" s="317" t="s">
        <v>521</v>
      </c>
      <c r="E111" s="379" t="s">
        <v>748</v>
      </c>
      <c r="F111" s="536" t="s">
        <v>601</v>
      </c>
      <c r="G111" s="499" t="s">
        <v>771</v>
      </c>
      <c r="H111" s="557">
        <f t="shared" si="4"/>
        <v>42999</v>
      </c>
      <c r="I111" s="509">
        <v>42999</v>
      </c>
      <c r="J111" s="509"/>
      <c r="K111" s="509"/>
      <c r="L111" s="803"/>
      <c r="M111" s="803"/>
      <c r="N111" s="803"/>
      <c r="O111" s="803"/>
      <c r="P111" s="803"/>
      <c r="Q111" s="803"/>
      <c r="R111" s="803"/>
      <c r="S111" s="803"/>
      <c r="T111" s="803"/>
      <c r="U111" s="803"/>
      <c r="V111" s="803"/>
      <c r="W111" s="803"/>
    </row>
    <row r="112" spans="2:23" s="531" customFormat="1" ht="72.75" customHeight="1">
      <c r="B112" s="613">
        <v>1014030</v>
      </c>
      <c r="C112" s="317" t="s">
        <v>35</v>
      </c>
      <c r="D112" s="317" t="s">
        <v>520</v>
      </c>
      <c r="E112" s="379" t="s">
        <v>469</v>
      </c>
      <c r="F112" s="536" t="s">
        <v>601</v>
      </c>
      <c r="G112" s="499" t="s">
        <v>772</v>
      </c>
      <c r="H112" s="557">
        <f t="shared" si="4"/>
        <v>235990</v>
      </c>
      <c r="I112" s="509">
        <v>155990</v>
      </c>
      <c r="J112" s="509">
        <v>80000</v>
      </c>
      <c r="K112" s="509">
        <v>80000</v>
      </c>
      <c r="L112" s="803"/>
      <c r="M112" s="803"/>
      <c r="N112" s="803"/>
      <c r="O112" s="803"/>
      <c r="P112" s="803"/>
      <c r="Q112" s="803"/>
      <c r="R112" s="803"/>
      <c r="S112" s="803"/>
      <c r="T112" s="803"/>
      <c r="U112" s="803"/>
      <c r="V112" s="803"/>
      <c r="W112" s="803"/>
    </row>
    <row r="113" spans="2:23" s="529" customFormat="1" ht="80.25" customHeight="1">
      <c r="B113" s="556" t="s">
        <v>747</v>
      </c>
      <c r="C113" s="317" t="s">
        <v>684</v>
      </c>
      <c r="D113" s="317" t="s">
        <v>685</v>
      </c>
      <c r="E113" s="379" t="s">
        <v>686</v>
      </c>
      <c r="F113" s="536" t="s">
        <v>601</v>
      </c>
      <c r="G113" s="499" t="s">
        <v>772</v>
      </c>
      <c r="H113" s="557">
        <f t="shared" si="4"/>
        <v>1018400</v>
      </c>
      <c r="I113" s="509">
        <v>1018400</v>
      </c>
      <c r="J113" s="509"/>
      <c r="K113" s="509"/>
      <c r="L113" s="802"/>
      <c r="M113" s="802"/>
      <c r="N113" s="802"/>
      <c r="O113" s="802"/>
      <c r="P113" s="802"/>
      <c r="Q113" s="802"/>
      <c r="R113" s="802"/>
      <c r="S113" s="802"/>
      <c r="T113" s="802"/>
      <c r="U113" s="802"/>
      <c r="V113" s="802"/>
      <c r="W113" s="802"/>
    </row>
    <row r="114" spans="2:23" s="529" customFormat="1" ht="144" customHeight="1">
      <c r="B114" s="378">
        <v>1014082</v>
      </c>
      <c r="C114" s="317" t="s">
        <v>473</v>
      </c>
      <c r="D114" s="317" t="s">
        <v>101</v>
      </c>
      <c r="E114" s="379" t="s">
        <v>475</v>
      </c>
      <c r="F114" s="499" t="s">
        <v>68</v>
      </c>
      <c r="G114" s="499" t="s">
        <v>224</v>
      </c>
      <c r="H114" s="557">
        <f t="shared" si="4"/>
        <v>250000</v>
      </c>
      <c r="I114" s="558">
        <v>250000</v>
      </c>
      <c r="J114" s="559"/>
      <c r="K114" s="511"/>
      <c r="L114" s="802"/>
      <c r="M114" s="802"/>
      <c r="N114" s="802"/>
      <c r="O114" s="802"/>
      <c r="P114" s="802"/>
      <c r="Q114" s="802"/>
      <c r="R114" s="802"/>
      <c r="S114" s="802"/>
      <c r="T114" s="802"/>
      <c r="U114" s="802"/>
      <c r="V114" s="802"/>
      <c r="W114" s="802"/>
    </row>
    <row r="115" spans="2:23" s="534" customFormat="1" ht="63" customHeight="1">
      <c r="B115" s="378">
        <v>1014082</v>
      </c>
      <c r="C115" s="317" t="s">
        <v>473</v>
      </c>
      <c r="D115" s="317" t="s">
        <v>101</v>
      </c>
      <c r="E115" s="379" t="s">
        <v>475</v>
      </c>
      <c r="F115" s="508" t="s">
        <v>602</v>
      </c>
      <c r="G115" s="499" t="s">
        <v>773</v>
      </c>
      <c r="H115" s="557">
        <f t="shared" si="4"/>
        <v>55000</v>
      </c>
      <c r="I115" s="558">
        <v>55000</v>
      </c>
      <c r="J115" s="550"/>
      <c r="K115" s="513"/>
      <c r="L115" s="804"/>
      <c r="M115" s="804"/>
      <c r="N115" s="804"/>
      <c r="O115" s="804"/>
      <c r="P115" s="804"/>
      <c r="Q115" s="804"/>
      <c r="R115" s="804"/>
      <c r="S115" s="804"/>
      <c r="T115" s="804"/>
      <c r="U115" s="804"/>
      <c r="V115" s="804"/>
      <c r="W115" s="804"/>
    </row>
    <row r="116" spans="2:23" s="672" customFormat="1" ht="62.25" customHeight="1">
      <c r="B116" s="634" t="s">
        <v>422</v>
      </c>
      <c r="C116" s="634"/>
      <c r="D116" s="634"/>
      <c r="E116" s="629" t="s">
        <v>880</v>
      </c>
      <c r="F116" s="683"/>
      <c r="G116" s="683"/>
      <c r="H116" s="684">
        <f t="shared" si="4"/>
        <v>6710000</v>
      </c>
      <c r="I116" s="685">
        <f>I117</f>
        <v>6670000</v>
      </c>
      <c r="J116" s="685">
        <f>J117</f>
        <v>40000</v>
      </c>
      <c r="K116" s="685">
        <f>K117</f>
        <v>40000</v>
      </c>
      <c r="L116" s="806"/>
      <c r="M116" s="806"/>
      <c r="N116" s="806"/>
      <c r="O116" s="806"/>
      <c r="P116" s="806"/>
      <c r="Q116" s="806"/>
      <c r="R116" s="806"/>
      <c r="S116" s="806"/>
      <c r="T116" s="806"/>
      <c r="U116" s="806"/>
      <c r="V116" s="806"/>
      <c r="W116" s="806"/>
    </row>
    <row r="117" spans="2:23" s="672" customFormat="1" ht="69.75" customHeight="1">
      <c r="B117" s="634" t="s">
        <v>423</v>
      </c>
      <c r="C117" s="634"/>
      <c r="D117" s="634"/>
      <c r="E117" s="628" t="s">
        <v>872</v>
      </c>
      <c r="F117" s="683"/>
      <c r="G117" s="683"/>
      <c r="H117" s="684">
        <f t="shared" si="4"/>
        <v>6710000</v>
      </c>
      <c r="I117" s="685">
        <f>I118+I124+I125+I126+I128+I129+I127+I130+I131+I133+I136+I132+I134+I135+I137</f>
        <v>6670000</v>
      </c>
      <c r="J117" s="685">
        <f>J118+J124+J125+J126+J128+J129+J127+J130+J131+J133+J136+J132+J134+J135+J137</f>
        <v>40000</v>
      </c>
      <c r="K117" s="685">
        <f>K118+K124+K125+K126+K128+K129+K127+K130+K131+K133+K136+K132+K134+K135+K137</f>
        <v>40000</v>
      </c>
      <c r="L117" s="806"/>
      <c r="M117" s="806"/>
      <c r="N117" s="806"/>
      <c r="O117" s="806"/>
      <c r="P117" s="806"/>
      <c r="Q117" s="806"/>
      <c r="R117" s="806"/>
      <c r="S117" s="806"/>
      <c r="T117" s="806"/>
      <c r="U117" s="806"/>
      <c r="V117" s="806"/>
      <c r="W117" s="806"/>
    </row>
    <row r="118" spans="2:23" s="607" customFormat="1" ht="91.5" customHeight="1">
      <c r="B118" s="415" t="s">
        <v>424</v>
      </c>
      <c r="C118" s="415" t="s">
        <v>526</v>
      </c>
      <c r="D118" s="415" t="s">
        <v>401</v>
      </c>
      <c r="E118" s="498" t="s">
        <v>170</v>
      </c>
      <c r="F118" s="499" t="s">
        <v>749</v>
      </c>
      <c r="G118" s="499" t="s">
        <v>831</v>
      </c>
      <c r="H118" s="560">
        <f t="shared" si="4"/>
        <v>112000</v>
      </c>
      <c r="I118" s="558">
        <v>72000</v>
      </c>
      <c r="J118" s="558">
        <v>40000</v>
      </c>
      <c r="K118" s="513">
        <v>40000</v>
      </c>
      <c r="L118" s="805"/>
      <c r="M118" s="805"/>
      <c r="N118" s="805"/>
      <c r="O118" s="805"/>
      <c r="P118" s="805"/>
      <c r="Q118" s="805"/>
      <c r="R118" s="805"/>
      <c r="S118" s="805"/>
      <c r="T118" s="805"/>
      <c r="U118" s="805"/>
      <c r="V118" s="805"/>
      <c r="W118" s="805"/>
    </row>
    <row r="119" spans="2:23" s="531" customFormat="1" ht="150.75" customHeight="1" hidden="1">
      <c r="B119" s="561"/>
      <c r="C119" s="504"/>
      <c r="D119" s="504"/>
      <c r="E119" s="562"/>
      <c r="F119" s="427"/>
      <c r="G119" s="427"/>
      <c r="H119" s="563">
        <f t="shared" si="4"/>
        <v>0</v>
      </c>
      <c r="I119" s="564"/>
      <c r="J119" s="564"/>
      <c r="K119" s="533"/>
      <c r="L119" s="803"/>
      <c r="M119" s="803"/>
      <c r="N119" s="803"/>
      <c r="O119" s="803"/>
      <c r="P119" s="803"/>
      <c r="Q119" s="803"/>
      <c r="R119" s="803"/>
      <c r="S119" s="803"/>
      <c r="T119" s="803"/>
      <c r="U119" s="803"/>
      <c r="V119" s="803"/>
      <c r="W119" s="803"/>
    </row>
    <row r="120" spans="2:23" s="531" customFormat="1" ht="150.75" customHeight="1" hidden="1">
      <c r="B120" s="561"/>
      <c r="C120" s="504"/>
      <c r="D120" s="504"/>
      <c r="E120" s="562"/>
      <c r="F120" s="427"/>
      <c r="G120" s="427"/>
      <c r="H120" s="563">
        <f>I120+J120</f>
        <v>0</v>
      </c>
      <c r="I120" s="564"/>
      <c r="J120" s="564"/>
      <c r="K120" s="533"/>
      <c r="L120" s="803"/>
      <c r="M120" s="803"/>
      <c r="N120" s="803"/>
      <c r="O120" s="803"/>
      <c r="P120" s="803"/>
      <c r="Q120" s="803"/>
      <c r="R120" s="803"/>
      <c r="S120" s="803"/>
      <c r="T120" s="803"/>
      <c r="U120" s="803"/>
      <c r="V120" s="803"/>
      <c r="W120" s="803"/>
    </row>
    <row r="121" spans="2:23" s="531" customFormat="1" ht="93.75" customHeight="1" hidden="1">
      <c r="B121" s="561" t="s">
        <v>484</v>
      </c>
      <c r="C121" s="504" t="s">
        <v>347</v>
      </c>
      <c r="D121" s="504" t="s">
        <v>700</v>
      </c>
      <c r="E121" s="555" t="s">
        <v>676</v>
      </c>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150.75" customHeight="1" hidden="1">
      <c r="B122" s="561"/>
      <c r="C122" s="504"/>
      <c r="D122" s="504"/>
      <c r="E122" s="565"/>
      <c r="F122" s="566"/>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427"/>
      <c r="G123" s="427"/>
      <c r="H123" s="563"/>
      <c r="I123" s="564"/>
      <c r="J123" s="564"/>
      <c r="K123" s="533"/>
      <c r="L123" s="803"/>
      <c r="M123" s="803"/>
      <c r="N123" s="803"/>
      <c r="O123" s="803"/>
      <c r="P123" s="803"/>
      <c r="Q123" s="803"/>
      <c r="R123" s="803"/>
      <c r="S123" s="803"/>
      <c r="T123" s="803"/>
      <c r="U123" s="803"/>
      <c r="V123" s="803"/>
      <c r="W123" s="803"/>
    </row>
    <row r="124" spans="2:23" s="529" customFormat="1" ht="92.25" customHeight="1" hidden="1">
      <c r="B124" s="415" t="s">
        <v>484</v>
      </c>
      <c r="C124" s="415" t="s">
        <v>347</v>
      </c>
      <c r="D124" s="415" t="s">
        <v>700</v>
      </c>
      <c r="E124" s="498" t="s">
        <v>506</v>
      </c>
      <c r="F124" s="499" t="s">
        <v>187</v>
      </c>
      <c r="G124" s="499" t="s">
        <v>595</v>
      </c>
      <c r="H124" s="560">
        <f t="shared" si="4"/>
        <v>0</v>
      </c>
      <c r="I124" s="558"/>
      <c r="J124" s="559"/>
      <c r="K124" s="511"/>
      <c r="L124" s="802"/>
      <c r="M124" s="802"/>
      <c r="N124" s="802"/>
      <c r="O124" s="802"/>
      <c r="P124" s="802"/>
      <c r="Q124" s="802"/>
      <c r="R124" s="802"/>
      <c r="S124" s="802"/>
      <c r="T124" s="802"/>
      <c r="U124" s="802"/>
      <c r="V124" s="802"/>
      <c r="W124" s="802"/>
    </row>
    <row r="125" spans="2:23" s="529" customFormat="1" ht="123" customHeight="1">
      <c r="B125" s="415" t="s">
        <v>484</v>
      </c>
      <c r="C125" s="415" t="s">
        <v>347</v>
      </c>
      <c r="D125" s="415" t="s">
        <v>700</v>
      </c>
      <c r="E125" s="498" t="s">
        <v>506</v>
      </c>
      <c r="F125" s="499" t="s">
        <v>800</v>
      </c>
      <c r="G125" s="499" t="s">
        <v>739</v>
      </c>
      <c r="H125" s="560">
        <f t="shared" si="4"/>
        <v>475000</v>
      </c>
      <c r="I125" s="558">
        <v>475000</v>
      </c>
      <c r="J125" s="559"/>
      <c r="K125" s="511"/>
      <c r="L125" s="802"/>
      <c r="M125" s="802"/>
      <c r="N125" s="802"/>
      <c r="O125" s="802"/>
      <c r="P125" s="802"/>
      <c r="Q125" s="802"/>
      <c r="R125" s="802"/>
      <c r="S125" s="802"/>
      <c r="T125" s="802"/>
      <c r="U125" s="802"/>
      <c r="V125" s="802"/>
      <c r="W125" s="802"/>
    </row>
    <row r="126" spans="2:23" s="607" customFormat="1" ht="60" customHeight="1" hidden="1">
      <c r="B126" s="776" t="s">
        <v>781</v>
      </c>
      <c r="C126" s="776" t="s">
        <v>703</v>
      </c>
      <c r="D126" s="776" t="s">
        <v>700</v>
      </c>
      <c r="E126" s="777" t="s">
        <v>704</v>
      </c>
      <c r="F126" s="775" t="s">
        <v>67</v>
      </c>
      <c r="G126" s="775" t="s">
        <v>739</v>
      </c>
      <c r="H126" s="778">
        <f t="shared" si="4"/>
        <v>0</v>
      </c>
      <c r="I126" s="779"/>
      <c r="J126" s="609"/>
      <c r="K126" s="817"/>
      <c r="L126" s="805"/>
      <c r="M126" s="805"/>
      <c r="N126" s="805"/>
      <c r="O126" s="805"/>
      <c r="P126" s="805"/>
      <c r="Q126" s="805"/>
      <c r="R126" s="805"/>
      <c r="S126" s="805"/>
      <c r="T126" s="805"/>
      <c r="U126" s="805"/>
      <c r="V126" s="805"/>
      <c r="W126" s="805"/>
    </row>
    <row r="127" spans="2:23" s="607" customFormat="1" ht="108.75" customHeight="1">
      <c r="B127" s="415" t="s">
        <v>484</v>
      </c>
      <c r="C127" s="415" t="s">
        <v>347</v>
      </c>
      <c r="D127" s="415" t="s">
        <v>700</v>
      </c>
      <c r="E127" s="498" t="s">
        <v>506</v>
      </c>
      <c r="F127" s="499" t="s">
        <v>786</v>
      </c>
      <c r="G127" s="499" t="s">
        <v>787</v>
      </c>
      <c r="H127" s="560">
        <f t="shared" si="4"/>
        <v>208000</v>
      </c>
      <c r="I127" s="558">
        <v>208000</v>
      </c>
      <c r="J127" s="609"/>
      <c r="K127" s="817"/>
      <c r="L127" s="805"/>
      <c r="M127" s="805"/>
      <c r="N127" s="805"/>
      <c r="O127" s="805"/>
      <c r="P127" s="805"/>
      <c r="Q127" s="805"/>
      <c r="R127" s="805"/>
      <c r="S127" s="805"/>
      <c r="T127" s="805"/>
      <c r="U127" s="805"/>
      <c r="V127" s="805"/>
      <c r="W127" s="805"/>
    </row>
    <row r="128" spans="2:23" s="529" customFormat="1" ht="87.75" customHeight="1">
      <c r="B128" s="415" t="s">
        <v>781</v>
      </c>
      <c r="C128" s="415" t="s">
        <v>703</v>
      </c>
      <c r="D128" s="415" t="s">
        <v>700</v>
      </c>
      <c r="E128" s="287" t="s">
        <v>704</v>
      </c>
      <c r="F128" s="499" t="s">
        <v>784</v>
      </c>
      <c r="G128" s="499" t="s">
        <v>830</v>
      </c>
      <c r="H128" s="560">
        <f t="shared" si="4"/>
        <v>2000000</v>
      </c>
      <c r="I128" s="558">
        <v>2000000</v>
      </c>
      <c r="J128" s="559"/>
      <c r="K128" s="511"/>
      <c r="L128" s="802"/>
      <c r="M128" s="802"/>
      <c r="N128" s="802"/>
      <c r="O128" s="802"/>
      <c r="P128" s="802"/>
      <c r="Q128" s="802"/>
      <c r="R128" s="802"/>
      <c r="S128" s="802"/>
      <c r="T128" s="802"/>
      <c r="U128" s="802"/>
      <c r="V128" s="802"/>
      <c r="W128" s="802"/>
    </row>
    <row r="129" spans="2:23" s="529" customFormat="1" ht="96" customHeight="1">
      <c r="B129" s="415" t="s">
        <v>781</v>
      </c>
      <c r="C129" s="415" t="s">
        <v>703</v>
      </c>
      <c r="D129" s="415" t="s">
        <v>700</v>
      </c>
      <c r="E129" s="287" t="s">
        <v>704</v>
      </c>
      <c r="F129" s="499" t="s">
        <v>782</v>
      </c>
      <c r="G129" s="499" t="s">
        <v>829</v>
      </c>
      <c r="H129" s="560">
        <f t="shared" si="4"/>
        <v>1295000</v>
      </c>
      <c r="I129" s="558">
        <v>1295000</v>
      </c>
      <c r="J129" s="559"/>
      <c r="K129" s="511"/>
      <c r="L129" s="802"/>
      <c r="M129" s="802"/>
      <c r="N129" s="802"/>
      <c r="O129" s="802"/>
      <c r="P129" s="802"/>
      <c r="Q129" s="802"/>
      <c r="R129" s="802"/>
      <c r="S129" s="802"/>
      <c r="T129" s="802"/>
      <c r="U129" s="802"/>
      <c r="V129" s="802"/>
      <c r="W129" s="802"/>
    </row>
    <row r="130" spans="2:23" s="529" customFormat="1" ht="111" customHeight="1">
      <c r="B130" s="415" t="s">
        <v>781</v>
      </c>
      <c r="C130" s="415" t="s">
        <v>703</v>
      </c>
      <c r="D130" s="415" t="s">
        <v>700</v>
      </c>
      <c r="E130" s="287" t="s">
        <v>704</v>
      </c>
      <c r="F130" s="499" t="s">
        <v>798</v>
      </c>
      <c r="G130" s="499" t="s">
        <v>814</v>
      </c>
      <c r="H130" s="560">
        <f t="shared" si="4"/>
        <v>300000</v>
      </c>
      <c r="I130" s="558">
        <v>300000</v>
      </c>
      <c r="J130" s="550"/>
      <c r="K130" s="511"/>
      <c r="L130" s="802"/>
      <c r="M130" s="802"/>
      <c r="N130" s="802"/>
      <c r="O130" s="802"/>
      <c r="P130" s="802"/>
      <c r="Q130" s="802"/>
      <c r="R130" s="802"/>
      <c r="S130" s="802"/>
      <c r="T130" s="802"/>
      <c r="U130" s="802"/>
      <c r="V130" s="802"/>
      <c r="W130" s="802"/>
    </row>
    <row r="131" spans="2:23" s="529" customFormat="1" ht="101.25" customHeight="1">
      <c r="B131" s="415" t="s">
        <v>781</v>
      </c>
      <c r="C131" s="415" t="s">
        <v>703</v>
      </c>
      <c r="D131" s="415" t="s">
        <v>700</v>
      </c>
      <c r="E131" s="287" t="s">
        <v>704</v>
      </c>
      <c r="F131" s="499" t="s">
        <v>799</v>
      </c>
      <c r="G131" s="499" t="s">
        <v>815</v>
      </c>
      <c r="H131" s="560">
        <f t="shared" si="4"/>
        <v>10000</v>
      </c>
      <c r="I131" s="558">
        <v>10000</v>
      </c>
      <c r="J131" s="550"/>
      <c r="K131" s="511"/>
      <c r="L131" s="802"/>
      <c r="M131" s="802"/>
      <c r="N131" s="802"/>
      <c r="O131" s="802"/>
      <c r="P131" s="802"/>
      <c r="Q131" s="802"/>
      <c r="R131" s="802"/>
      <c r="S131" s="802"/>
      <c r="T131" s="802"/>
      <c r="U131" s="802"/>
      <c r="V131" s="802"/>
      <c r="W131" s="802"/>
    </row>
    <row r="132" spans="2:23" s="529" customFormat="1" ht="146.25" customHeight="1" hidden="1">
      <c r="B132" s="415"/>
      <c r="C132" s="415"/>
      <c r="D132" s="415"/>
      <c r="E132" s="287"/>
      <c r="F132" s="499"/>
      <c r="G132" s="499"/>
      <c r="H132" s="560"/>
      <c r="I132" s="558"/>
      <c r="J132" s="550"/>
      <c r="K132" s="511"/>
      <c r="L132" s="802"/>
      <c r="M132" s="802"/>
      <c r="N132" s="802"/>
      <c r="O132" s="802"/>
      <c r="P132" s="802"/>
      <c r="Q132" s="802"/>
      <c r="R132" s="802"/>
      <c r="S132" s="802"/>
      <c r="T132" s="802"/>
      <c r="U132" s="802"/>
      <c r="V132" s="802"/>
      <c r="W132" s="802"/>
    </row>
    <row r="133" spans="2:23" s="529" customFormat="1" ht="153" customHeight="1">
      <c r="B133" s="415" t="s">
        <v>781</v>
      </c>
      <c r="C133" s="415" t="s">
        <v>703</v>
      </c>
      <c r="D133" s="415" t="s">
        <v>700</v>
      </c>
      <c r="E133" s="287" t="s">
        <v>704</v>
      </c>
      <c r="F133" s="499" t="s">
        <v>852</v>
      </c>
      <c r="G133" s="499" t="s">
        <v>797</v>
      </c>
      <c r="H133" s="560">
        <f t="shared" si="4"/>
        <v>410000</v>
      </c>
      <c r="I133" s="558">
        <v>410000</v>
      </c>
      <c r="J133" s="550"/>
      <c r="K133" s="511"/>
      <c r="L133" s="802"/>
      <c r="M133" s="802"/>
      <c r="N133" s="802"/>
      <c r="O133" s="802"/>
      <c r="P133" s="802"/>
      <c r="Q133" s="802"/>
      <c r="R133" s="802"/>
      <c r="S133" s="802"/>
      <c r="T133" s="802"/>
      <c r="U133" s="802"/>
      <c r="V133" s="802"/>
      <c r="W133" s="802"/>
    </row>
    <row r="134" spans="2:23" s="529" customFormat="1" ht="150" customHeight="1">
      <c r="B134" s="415" t="s">
        <v>781</v>
      </c>
      <c r="C134" s="415" t="s">
        <v>703</v>
      </c>
      <c r="D134" s="415" t="s">
        <v>700</v>
      </c>
      <c r="E134" s="287" t="s">
        <v>704</v>
      </c>
      <c r="F134" s="499" t="s">
        <v>865</v>
      </c>
      <c r="G134" s="499" t="s">
        <v>739</v>
      </c>
      <c r="H134" s="560">
        <f t="shared" si="4"/>
        <v>500000</v>
      </c>
      <c r="I134" s="558">
        <v>500000</v>
      </c>
      <c r="J134" s="550"/>
      <c r="K134" s="511"/>
      <c r="L134" s="802"/>
      <c r="M134" s="802"/>
      <c r="N134" s="802"/>
      <c r="O134" s="802"/>
      <c r="P134" s="802"/>
      <c r="Q134" s="802"/>
      <c r="R134" s="802"/>
      <c r="S134" s="802"/>
      <c r="T134" s="802"/>
      <c r="U134" s="802"/>
      <c r="V134" s="802"/>
      <c r="W134" s="802"/>
    </row>
    <row r="135" spans="2:23" s="529" customFormat="1" ht="135" customHeight="1" hidden="1">
      <c r="B135" s="415" t="s">
        <v>781</v>
      </c>
      <c r="C135" s="415"/>
      <c r="D135" s="415"/>
      <c r="E135" s="287"/>
      <c r="F135" s="499"/>
      <c r="G135" s="499"/>
      <c r="H135" s="560">
        <f t="shared" si="4"/>
        <v>0</v>
      </c>
      <c r="I135" s="558"/>
      <c r="J135" s="550"/>
      <c r="K135" s="511"/>
      <c r="L135" s="802"/>
      <c r="M135" s="802"/>
      <c r="N135" s="802"/>
      <c r="O135" s="802"/>
      <c r="P135" s="802"/>
      <c r="Q135" s="802"/>
      <c r="R135" s="802"/>
      <c r="S135" s="802"/>
      <c r="T135" s="802"/>
      <c r="U135" s="802"/>
      <c r="V135" s="802"/>
      <c r="W135" s="802"/>
    </row>
    <row r="136" spans="2:23" s="607" customFormat="1" ht="150" customHeight="1">
      <c r="B136" s="415" t="s">
        <v>781</v>
      </c>
      <c r="C136" s="415" t="s">
        <v>703</v>
      </c>
      <c r="D136" s="415" t="s">
        <v>700</v>
      </c>
      <c r="E136" s="287" t="s">
        <v>704</v>
      </c>
      <c r="F136" s="499" t="s">
        <v>866</v>
      </c>
      <c r="G136" s="499" t="s">
        <v>739</v>
      </c>
      <c r="H136" s="560">
        <f t="shared" si="4"/>
        <v>500000</v>
      </c>
      <c r="I136" s="558">
        <v>500000</v>
      </c>
      <c r="J136" s="609"/>
      <c r="K136" s="817"/>
      <c r="L136" s="805"/>
      <c r="M136" s="805"/>
      <c r="N136" s="805"/>
      <c r="O136" s="805"/>
      <c r="P136" s="805"/>
      <c r="Q136" s="805"/>
      <c r="R136" s="805"/>
      <c r="S136" s="805"/>
      <c r="T136" s="805"/>
      <c r="U136" s="805"/>
      <c r="V136" s="805"/>
      <c r="W136" s="805"/>
    </row>
    <row r="137" spans="2:23" s="973" customFormat="1" ht="127.5" customHeight="1">
      <c r="B137" s="974"/>
      <c r="C137" s="974" t="s">
        <v>703</v>
      </c>
      <c r="D137" s="974" t="s">
        <v>700</v>
      </c>
      <c r="E137" s="975" t="s">
        <v>704</v>
      </c>
      <c r="F137" s="976" t="s">
        <v>884</v>
      </c>
      <c r="G137" s="976" t="s">
        <v>885</v>
      </c>
      <c r="H137" s="977">
        <f t="shared" si="4"/>
        <v>900000</v>
      </c>
      <c r="I137" s="978">
        <v>900000</v>
      </c>
      <c r="J137" s="979"/>
      <c r="K137" s="980"/>
      <c r="L137" s="981"/>
      <c r="M137" s="981"/>
      <c r="N137" s="981"/>
      <c r="O137" s="981"/>
      <c r="P137" s="981"/>
      <c r="Q137" s="981"/>
      <c r="R137" s="981"/>
      <c r="S137" s="981"/>
      <c r="T137" s="981"/>
      <c r="U137" s="981"/>
      <c r="V137" s="981"/>
      <c r="W137" s="981"/>
    </row>
    <row r="138" spans="1:23" s="682" customFormat="1" ht="28.5" customHeight="1">
      <c r="A138" s="774" t="s">
        <v>778</v>
      </c>
      <c r="B138" s="677"/>
      <c r="C138" s="678"/>
      <c r="D138" s="678"/>
      <c r="E138" s="679" t="s">
        <v>701</v>
      </c>
      <c r="F138" s="679"/>
      <c r="G138" s="679"/>
      <c r="H138" s="680">
        <f t="shared" si="4"/>
        <v>107397539.46000001</v>
      </c>
      <c r="I138" s="681">
        <f>I116+I104+I83+I57+I8</f>
        <v>69443218</v>
      </c>
      <c r="J138" s="681">
        <f>J116+J104+J83+J57+J8</f>
        <v>37954321.46</v>
      </c>
      <c r="K138" s="681">
        <f>K116+K104+K83+K57+K8</f>
        <v>37826204</v>
      </c>
      <c r="L138" s="808"/>
      <c r="M138" s="808"/>
      <c r="N138" s="808"/>
      <c r="O138" s="808"/>
      <c r="P138" s="808"/>
      <c r="Q138" s="808"/>
      <c r="R138" s="808"/>
      <c r="S138" s="808"/>
      <c r="T138" s="808"/>
      <c r="U138" s="808"/>
      <c r="V138" s="808"/>
      <c r="W138" s="808"/>
    </row>
    <row r="139" spans="3:23" s="428" customFormat="1" ht="14.25">
      <c r="C139" s="430"/>
      <c r="D139" s="430"/>
      <c r="E139" s="109"/>
      <c r="F139" s="109"/>
      <c r="G139" s="109"/>
      <c r="H139" s="109"/>
      <c r="I139" s="440"/>
      <c r="J139" s="440"/>
      <c r="K139" s="431"/>
      <c r="L139" s="809"/>
      <c r="M139" s="809"/>
      <c r="N139" s="809"/>
      <c r="O139" s="809"/>
      <c r="P139" s="809"/>
      <c r="Q139" s="809"/>
      <c r="R139" s="809"/>
      <c r="S139" s="809"/>
      <c r="T139" s="809"/>
      <c r="U139" s="809"/>
      <c r="V139" s="809"/>
      <c r="W139" s="809"/>
    </row>
    <row r="140" spans="3:23" s="428" customFormat="1" ht="23.25" customHeight="1">
      <c r="C140" s="432"/>
      <c r="D140" s="432"/>
      <c r="F140" s="94"/>
      <c r="G140" s="94"/>
      <c r="H140" s="94"/>
      <c r="I140" s="111"/>
      <c r="K140" s="434"/>
      <c r="L140" s="809"/>
      <c r="M140" s="809"/>
      <c r="N140" s="809"/>
      <c r="O140" s="809"/>
      <c r="P140" s="809"/>
      <c r="Q140" s="809"/>
      <c r="R140" s="809"/>
      <c r="S140" s="809"/>
      <c r="T140" s="809"/>
      <c r="U140" s="809"/>
      <c r="V140" s="809"/>
      <c r="W140" s="809"/>
    </row>
    <row r="141" spans="2:23" s="428" customFormat="1" ht="23.25" customHeight="1">
      <c r="B141" s="1134" t="s">
        <v>394</v>
      </c>
      <c r="C141" s="1134"/>
      <c r="D141" s="1134"/>
      <c r="E141" s="94"/>
      <c r="F141" s="94"/>
      <c r="G141" s="94"/>
      <c r="H141" s="441" t="s">
        <v>172</v>
      </c>
      <c r="I141" s="111"/>
      <c r="J141" s="111"/>
      <c r="K141" s="434"/>
      <c r="L141" s="809"/>
      <c r="M141" s="809"/>
      <c r="N141" s="809"/>
      <c r="O141" s="809"/>
      <c r="P141" s="809"/>
      <c r="Q141" s="809"/>
      <c r="R141" s="809"/>
      <c r="S141" s="809"/>
      <c r="T141" s="809"/>
      <c r="U141" s="809"/>
      <c r="V141" s="809"/>
      <c r="W141" s="809"/>
    </row>
    <row r="142" spans="3:23" s="428" customFormat="1" ht="12.75">
      <c r="C142" s="432"/>
      <c r="D142" s="432"/>
      <c r="E142" s="433"/>
      <c r="F142" s="433"/>
      <c r="G142" s="433"/>
      <c r="H142" s="433"/>
      <c r="I142" s="434"/>
      <c r="J142" s="434"/>
      <c r="K142" s="434"/>
      <c r="L142" s="809"/>
      <c r="M142" s="809"/>
      <c r="N142" s="809"/>
      <c r="O142" s="809"/>
      <c r="P142" s="809"/>
      <c r="Q142" s="809"/>
      <c r="R142" s="809"/>
      <c r="S142" s="809"/>
      <c r="T142" s="809"/>
      <c r="U142" s="809"/>
      <c r="V142" s="809"/>
      <c r="W142" s="809"/>
    </row>
    <row r="143" spans="2:23" s="428" customFormat="1" ht="22.5" customHeight="1">
      <c r="B143" s="1134"/>
      <c r="C143" s="1134"/>
      <c r="D143" s="1134"/>
      <c r="E143" s="433"/>
      <c r="F143" s="433"/>
      <c r="G143" s="433"/>
      <c r="H143" s="441"/>
      <c r="I143" s="434"/>
      <c r="J143" s="434"/>
      <c r="K143" s="434"/>
      <c r="L143" s="809"/>
      <c r="M143" s="809"/>
      <c r="N143" s="809"/>
      <c r="O143" s="809"/>
      <c r="P143" s="809"/>
      <c r="Q143" s="809"/>
      <c r="R143" s="809"/>
      <c r="S143" s="809"/>
      <c r="T143" s="809"/>
      <c r="U143" s="809"/>
      <c r="V143" s="809"/>
      <c r="W143" s="809"/>
    </row>
    <row r="144" spans="3:23" s="428" customFormat="1" ht="12.75">
      <c r="C144" s="432"/>
      <c r="D144" s="432"/>
      <c r="E144" s="433"/>
      <c r="F144" s="433"/>
      <c r="G144" s="433"/>
      <c r="H144" s="433"/>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3:23" s="428" customFormat="1" ht="12.7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1:23" s="428" customFormat="1" ht="12.75">
      <c r="A157" s="435"/>
      <c r="B157" s="435"/>
      <c r="C157" s="432"/>
      <c r="D157" s="432"/>
      <c r="E157" s="433"/>
      <c r="F157" s="433"/>
      <c r="G157" s="433"/>
      <c r="H157" s="433"/>
      <c r="I157" s="434"/>
      <c r="J157" s="434"/>
      <c r="K157" s="434"/>
      <c r="L157" s="809"/>
      <c r="M157" s="809"/>
      <c r="N157" s="809"/>
      <c r="O157" s="809"/>
      <c r="P157" s="809"/>
      <c r="Q157" s="809"/>
      <c r="R157" s="809"/>
      <c r="S157" s="809"/>
      <c r="T157" s="809"/>
      <c r="U157" s="809"/>
      <c r="V157" s="809"/>
      <c r="W157" s="809"/>
    </row>
    <row r="158" spans="1:23" s="428" customFormat="1" ht="12.75">
      <c r="A158" s="435"/>
      <c r="B158" s="435"/>
      <c r="C158" s="436"/>
      <c r="D158" s="436"/>
      <c r="E158" s="433"/>
      <c r="F158" s="433"/>
      <c r="G158" s="433"/>
      <c r="H158" s="433"/>
      <c r="I158" s="437"/>
      <c r="J158" s="437"/>
      <c r="K158" s="437"/>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36"/>
      <c r="D200" s="436"/>
      <c r="E200" s="433"/>
      <c r="F200" s="433"/>
      <c r="G200" s="433"/>
      <c r="H200" s="433"/>
      <c r="I200" s="437"/>
      <c r="J200" s="437"/>
      <c r="K200" s="437"/>
      <c r="L200" s="809"/>
      <c r="M200" s="809"/>
      <c r="N200" s="809"/>
      <c r="O200" s="809"/>
      <c r="P200" s="809"/>
      <c r="Q200" s="809"/>
      <c r="R200" s="809"/>
      <c r="S200" s="809"/>
      <c r="T200" s="809"/>
      <c r="U200" s="809"/>
      <c r="V200" s="809"/>
      <c r="W200" s="809"/>
    </row>
    <row r="201" spans="1:23" s="428" customFormat="1" ht="12.75">
      <c r="A201" s="435"/>
      <c r="B201" s="435"/>
      <c r="C201" s="429"/>
      <c r="D201" s="429"/>
      <c r="E201" s="438"/>
      <c r="F201" s="438"/>
      <c r="G201" s="438"/>
      <c r="H201" s="438"/>
      <c r="I201" s="429"/>
      <c r="J201" s="429"/>
      <c r="K201" s="429"/>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1:23" s="428" customFormat="1" ht="12.75">
      <c r="A414" s="435"/>
      <c r="B414" s="435"/>
      <c r="C414" s="429"/>
      <c r="D414" s="429"/>
      <c r="E414" s="438"/>
      <c r="F414" s="438"/>
      <c r="G414" s="438"/>
      <c r="H414" s="438"/>
      <c r="I414" s="429"/>
      <c r="J414" s="429"/>
      <c r="K414" s="429"/>
      <c r="L414" s="809"/>
      <c r="M414" s="809"/>
      <c r="N414" s="809"/>
      <c r="O414" s="809"/>
      <c r="P414" s="809"/>
      <c r="Q414" s="809"/>
      <c r="R414" s="809"/>
      <c r="S414" s="809"/>
      <c r="T414" s="809"/>
      <c r="U414" s="809"/>
      <c r="V414" s="809"/>
      <c r="W414" s="809"/>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row r="474" spans="6:8" ht="12.75">
      <c r="F474" s="114"/>
      <c r="G474" s="114"/>
      <c r="H474" s="114"/>
    </row>
  </sheetData>
  <sheetProtection/>
  <mergeCells count="16">
    <mergeCell ref="I1:K1"/>
    <mergeCell ref="E4:J4"/>
    <mergeCell ref="J5:K5"/>
    <mergeCell ref="F5:F6"/>
    <mergeCell ref="G5:G6"/>
    <mergeCell ref="H5:H6"/>
    <mergeCell ref="I5:I6"/>
    <mergeCell ref="B5:B6"/>
    <mergeCell ref="C5:C6"/>
    <mergeCell ref="D5:D6"/>
    <mergeCell ref="E5:E6"/>
    <mergeCell ref="B143:D143"/>
    <mergeCell ref="D2:J2"/>
    <mergeCell ref="C4:D4"/>
    <mergeCell ref="C3:D3"/>
    <mergeCell ref="B141:D141"/>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0" max="10" man="1"/>
    <brk id="92" max="10" man="1"/>
    <brk id="110" max="10" man="1"/>
    <brk id="1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2023-10-31T20:13:07Z</cp:lastPrinted>
  <dcterms:created xsi:type="dcterms:W3CDTF">2004-10-20T08:35:41Z</dcterms:created>
  <dcterms:modified xsi:type="dcterms:W3CDTF">2023-10-31T20:14:46Z</dcterms:modified>
  <cp:category/>
  <cp:version/>
  <cp:contentType/>
  <cp:contentStatus/>
</cp:coreProperties>
</file>